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40" windowWidth="15100" windowHeight="8840" tabRatio="15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<sst xmlns="http://schemas.openxmlformats.org/spreadsheetml/2006/main" count="165" uniqueCount="113">
  <si>
    <t>We then insert the equilibrium quantity into the demand and supply equations to verify Pe</t>
  </si>
  <si>
    <t xml:space="preserve">     and thus:</t>
  </si>
  <si>
    <t>Basic Supply and Demand Solution Tableau</t>
  </si>
  <si>
    <t xml:space="preserve"> = the new inverse demand intercept</t>
  </si>
  <si>
    <t>Thus,</t>
  </si>
  <si>
    <t xml:space="preserve">        which thus yields</t>
  </si>
  <si>
    <t xml:space="preserve"> and an equilibrium price of</t>
  </si>
  <si>
    <t>, which becomes the new supply intercept:</t>
  </si>
  <si>
    <t xml:space="preserve">  Thus:</t>
  </si>
  <si>
    <t>© 2000</t>
  </si>
  <si>
    <t>In the space below, make a freehand graph of the conditions specified in questions</t>
  </si>
  <si>
    <t>one through 4.</t>
  </si>
  <si>
    <t>Price</t>
  </si>
  <si>
    <t>Quantity</t>
  </si>
  <si>
    <t>Basic Supply and Demand Control Panel</t>
  </si>
  <si>
    <r>
      <t>Solutions(</t>
    </r>
    <r>
      <rPr>
        <sz val="12"/>
        <rFont val="Helv"/>
        <family val="0"/>
      </rPr>
      <t>for comparison purposes only</t>
    </r>
    <r>
      <rPr>
        <b/>
        <sz val="12"/>
        <rFont val="Helv"/>
        <family val="0"/>
      </rPr>
      <t>):</t>
    </r>
  </si>
  <si>
    <t>Instructions:</t>
  </si>
  <si>
    <t>This module has three sections:  1. The base case study; 2. The solution tableau; 3. The case</t>
  </si>
  <si>
    <t xml:space="preserve">    New technology now makes it</t>
  </si>
  <si>
    <t xml:space="preserve">  which reduces to:</t>
  </si>
  <si>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</si>
  <si>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</si>
  <si>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</si>
  <si>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r>
      <t>(</t>
    </r>
    <r>
      <rPr>
        <b/>
        <sz val="12"/>
        <rFont val="Helv"/>
        <family val="0"/>
      </rPr>
      <t>Suggestion</t>
    </r>
    <r>
      <rPr>
        <sz val="12"/>
        <rFont val="Helv"/>
        <family val="0"/>
      </rPr>
      <t>:  First derive the inverse equations, as</t>
    </r>
  </si>
  <si>
    <t>they will be useful in making graphs of your various</t>
  </si>
  <si>
    <t>answers)</t>
  </si>
  <si>
    <t>Qd intercept</t>
  </si>
  <si>
    <t>Pd coefficient</t>
  </si>
  <si>
    <t>Qs intercept</t>
  </si>
  <si>
    <t>Ps coefficient</t>
  </si>
  <si>
    <t>Q</t>
  </si>
  <si>
    <t>Pc</t>
  </si>
  <si>
    <t>PsTech</t>
  </si>
  <si>
    <t>a consistent solution.  The accompanying graph displays automatic solution values.</t>
  </si>
  <si>
    <t>Fundamentals of Supply and Demand</t>
  </si>
  <si>
    <t>First derive the inverse demand and supply equations:</t>
  </si>
  <si>
    <t>Dr. P. LeBel</t>
  </si>
  <si>
    <t>Pd  =</t>
  </si>
  <si>
    <t>Qd</t>
  </si>
  <si>
    <t>Ps  =</t>
  </si>
  <si>
    <t>Qs</t>
  </si>
  <si>
    <t>Pd</t>
  </si>
  <si>
    <t>then by elimination of the left-hand side coefficients:</t>
  </si>
  <si>
    <t xml:space="preserve">     Suppose that you have the following information on the supply and demand for seafood:</t>
  </si>
  <si>
    <t>Pd =</t>
  </si>
  <si>
    <t>Ps</t>
  </si>
  <si>
    <t>Ps =</t>
  </si>
  <si>
    <t>Price Control</t>
  </si>
  <si>
    <t>Qd =</t>
  </si>
  <si>
    <t>of which the intercept represents the level of income</t>
  </si>
  <si>
    <t>Setting Ps = Pd, we have:</t>
  </si>
  <si>
    <t>Consumer Income Pct. Shift</t>
  </si>
  <si>
    <t>Technology Pct. Shift</t>
  </si>
  <si>
    <t>Qs =</t>
  </si>
  <si>
    <t>Simplifying, we have:</t>
  </si>
  <si>
    <t>Base Case Equilibrium Quantity</t>
  </si>
  <si>
    <t>Base Case Equilibrium Price</t>
  </si>
  <si>
    <t>What is the market equilibrium?</t>
  </si>
  <si>
    <t>Q =</t>
  </si>
  <si>
    <t>Base Case Equilibrium Total Revenue</t>
  </si>
  <si>
    <t>Price:</t>
  </si>
  <si>
    <t>Thus:</t>
  </si>
  <si>
    <t>Qe =</t>
  </si>
  <si>
    <t>Price Control Demand Level</t>
  </si>
  <si>
    <t>Quantity:</t>
  </si>
  <si>
    <t>which when substituted into either the inverse D or S yields:</t>
  </si>
  <si>
    <t>Price Control Supply Level</t>
  </si>
  <si>
    <t>Total Revenue:</t>
  </si>
  <si>
    <t>which when reduced yields:</t>
  </si>
  <si>
    <t>Balance</t>
  </si>
  <si>
    <t>Pe =</t>
  </si>
  <si>
    <t>Balance Quantity</t>
  </si>
  <si>
    <t xml:space="preserve">If government price controls are fixed at </t>
  </si>
  <si>
    <t>per unit, what is the new equilibrium?</t>
  </si>
  <si>
    <t>TR =</t>
  </si>
  <si>
    <t>Post-Income Equilibrium Quantity</t>
  </si>
  <si>
    <t>Quantity demanded:</t>
  </si>
  <si>
    <t>With Price controls, we solve separate for D and S using the inverse equations:</t>
  </si>
  <si>
    <t>Post-Income Equilibrium Price</t>
  </si>
  <si>
    <t>Quantity supplied:</t>
  </si>
  <si>
    <t>Fixed price:</t>
  </si>
  <si>
    <t>Post-Income Total Revenue</t>
  </si>
  <si>
    <t>Shortage (-) or Surplus (+):</t>
  </si>
  <si>
    <t xml:space="preserve">       =</t>
  </si>
  <si>
    <t>Post-Technology Equilibrium Quantity</t>
  </si>
  <si>
    <t>Post-Technology Equilibrium Price</t>
  </si>
  <si>
    <t xml:space="preserve">Suppose consumer income </t>
  </si>
  <si>
    <t>changes by</t>
  </si>
  <si>
    <t>percent.  Absent any price controls,</t>
  </si>
  <si>
    <t>Post-Technology Total Revenue</t>
  </si>
  <si>
    <t>the new market equilibrium will be:</t>
  </si>
  <si>
    <t>and for supply:</t>
  </si>
  <si>
    <t xml:space="preserve">        =</t>
  </si>
  <si>
    <t xml:space="preserve">       = </t>
  </si>
  <si>
    <t>We thus have a</t>
  </si>
  <si>
    <t>units</t>
  </si>
  <si>
    <t>Suppose that a new technology now makes it</t>
  </si>
  <si>
    <t xml:space="preserve"> to supply</t>
  </si>
  <si>
    <t>Consumer income now changes</t>
  </si>
  <si>
    <t>percent.  Absent price controls,</t>
  </si>
  <si>
    <t>each unit of seafood.  Derive the new market equilibrium conditions, absent any price controls.</t>
  </si>
  <si>
    <t>we have a new market equilibrium by multiplying the percent change times the inverse demand intercept:</t>
  </si>
  <si>
    <t xml:space="preserve"> Setting Pd equal to Ps we have:</t>
  </si>
  <si>
    <t xml:space="preserve">Qs.  </t>
  </si>
  <si>
    <t>Collecting terms</t>
  </si>
  <si>
    <t>, which reduces to:</t>
  </si>
  <si>
    <t>Pe=</t>
  </si>
  <si>
    <t xml:space="preserve"> and total revenue of:</t>
  </si>
  <si>
    <t>to supply seafood.  From the original conditions in part 1, the new equilibrium will be</t>
  </si>
  <si>
    <t>derived as first changing the inverse supply intercept by the percent change:</t>
  </si>
  <si>
    <t>multiplied by</t>
  </si>
  <si>
    <t xml:space="preserve"> will equal</t>
  </si>
  <si>
    <t>Collecting terms to solve for Qe: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</si>
</sst>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\(0.00\)"/>
    <numFmt numFmtId="166" formatCode="&quot;$&quot;#,##0.00;[Red]\(&quot;$&quot;#,##0.00\)"/>
    <numFmt numFmtId="167" formatCode="\+#,##0.00;\-#,##0.00"/>
    <numFmt numFmtId="168" formatCode="\(0.00\)\x"/>
    <numFmt numFmtId="169" formatCode="0.00\ \+"/>
    <numFmt numFmtId="170" formatCode="0.00\ \="/>
    <numFmt numFmtId="171" formatCode="\+\(0.00\)\x"/>
    <numFmt numFmtId="172" formatCode="\+0.00"/>
    <numFmt numFmtId="173" formatCode="\-\(0.00\)\x"/>
    <numFmt numFmtId="174" formatCode="\(0.00\)\="/>
    <numFmt numFmtId="175" formatCode="&quot;$&quot;#,##0.00;\-&quot;$&quot;#,##0.00"/>
    <numFmt numFmtId="176" formatCode="&quot;$&quot;#,##0"/>
    <numFmt numFmtId="177" formatCode="\+0.00;\ \-0.00"/>
    <numFmt numFmtId="178" formatCode="0.0000"/>
  </numFmts>
  <fonts count="1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b/>
      <sz val="9"/>
      <color indexed="12"/>
      <name val="Helv"/>
      <family val="0"/>
    </font>
    <font>
      <b/>
      <sz val="12"/>
      <color indexed="12"/>
      <name val="Helv"/>
      <family val="0"/>
    </font>
    <font>
      <sz val="9.75"/>
      <name val="Helv"/>
      <family val="0"/>
    </font>
    <font>
      <sz val="10.5"/>
      <name val="Helv"/>
      <family val="0"/>
    </font>
    <font>
      <sz val="10"/>
      <name val="Helv"/>
      <family val="0"/>
    </font>
    <font>
      <sz val="9.5"/>
      <name val="Helv"/>
      <family val="0"/>
    </font>
    <font>
      <b/>
      <sz val="9.75"/>
      <color indexed="12"/>
      <name val="Helv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2" fontId="5" fillId="0" borderId="4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168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/>
    </xf>
    <xf numFmtId="2" fontId="5" fillId="0" borderId="5" xfId="0" applyNumberFormat="1" applyFont="1" applyBorder="1" applyAlignment="1">
      <alignment horizontal="center"/>
    </xf>
    <xf numFmtId="171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4" fillId="0" borderId="5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75" fontId="5" fillId="0" borderId="5" xfId="0" applyNumberFormat="1" applyFont="1" applyBorder="1" applyAlignment="1">
      <alignment/>
    </xf>
    <xf numFmtId="2" fontId="4" fillId="0" borderId="3" xfId="0" applyNumberFormat="1" applyFont="1" applyBorder="1" applyAlignment="1">
      <alignment horizontal="left"/>
    </xf>
    <xf numFmtId="166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75" fontId="4" fillId="0" borderId="5" xfId="0" applyNumberFormat="1" applyFont="1" applyBorder="1" applyAlignment="1">
      <alignment/>
    </xf>
    <xf numFmtId="168" fontId="4" fillId="0" borderId="4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left"/>
    </xf>
    <xf numFmtId="167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2" fontId="4" fillId="0" borderId="4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7" fontId="4" fillId="0" borderId="5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2" fontId="4" fillId="0" borderId="3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Basic Supply and Demand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"/>
          <c:y val="0.1345"/>
          <c:w val="0.9585"/>
          <c:h val="0.75275"/>
        </c:manualLayout>
      </c:layout>
      <c:lineChart>
        <c:grouping val="standard"/>
        <c:varyColors val="0"/>
        <c:ser>
          <c:idx val="1"/>
          <c:order val="0"/>
          <c:tx>
            <c:strRef>
              <c:f>Sheet1!$D$139</c:f>
              <c:strCache>
                <c:ptCount val="1"/>
                <c:pt idx="0">
                  <c:v>Pd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Sheet1!$C$140:$C$173</c:f>
              <c:numCache/>
            </c:numRef>
          </c:cat>
          <c:val>
            <c:numRef>
              <c:f>Sheet1!$D$140:$D$173</c:f>
              <c:numCache/>
            </c:numRef>
          </c:val>
          <c:smooth val="0"/>
        </c:ser>
        <c:ser>
          <c:idx val="2"/>
          <c:order val="1"/>
          <c:tx>
            <c:strRef>
              <c:f>Sheet1!$E$139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Sheet1!$C$140:$C$173</c:f>
              <c:numCache/>
            </c:numRef>
          </c:cat>
          <c:val>
            <c:numRef>
              <c:f>Sheet1!$E$140:$E$173</c:f>
              <c:numCache/>
            </c:numRef>
          </c:val>
          <c:smooth val="0"/>
        </c:ser>
        <c:ser>
          <c:idx val="3"/>
          <c:order val="2"/>
          <c:tx>
            <c:strRef>
              <c:f>Sheet1!$F$139</c:f>
              <c:strCache>
                <c:ptCount val="1"/>
                <c:pt idx="0">
                  <c:v>Pc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Sheet1!$C$140:$C$173</c:f>
              <c:numCache/>
            </c:numRef>
          </c:cat>
          <c:val>
            <c:numRef>
              <c:f>Sheet1!$F$140:$F$173</c:f>
              <c:numCache/>
            </c:numRef>
          </c:val>
          <c:smooth val="0"/>
        </c:ser>
        <c:ser>
          <c:idx val="4"/>
          <c:order val="3"/>
          <c:tx>
            <c:strRef>
              <c:f>Sheet1!$G$139</c:f>
              <c:strCache>
                <c:ptCount val="1"/>
                <c:pt idx="0">
                  <c:v>PsTech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Sheet1!$C$140:$C$173</c:f>
              <c:numCache/>
            </c:numRef>
          </c:cat>
          <c:val>
            <c:numRef>
              <c:f>Sheet1!$G$140:$G$173</c:f>
              <c:numCache/>
            </c:numRef>
          </c:val>
          <c:smooth val="0"/>
        </c:ser>
        <c:marker val="1"/>
        <c:axId val="23101894"/>
        <c:axId val="6590455"/>
      </c:line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23101894"/>
        <c:crossesAt val="1"/>
        <c:crossBetween val="between"/>
        <c:dispUnits/>
      </c:valAx>
      <c:spPr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3035"/>
          <c:y val="0.896"/>
          <c:w val="0.4245"/>
          <c:h val="0.06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0.07375</cdr:y>
    </cdr:from>
    <cdr:to>
      <cdr:x>0.078</cdr:x>
      <cdr:y>0.13875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47650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Price</a:t>
          </a:r>
        </a:p>
      </cdr:txBody>
    </cdr:sp>
  </cdr:relSizeAnchor>
  <cdr:relSizeAnchor xmlns:cdr="http://schemas.openxmlformats.org/drawingml/2006/chartDrawing">
    <cdr:from>
      <cdr:x>0.8585</cdr:x>
      <cdr:y>0.8915</cdr:y>
    </cdr:from>
    <cdr:to>
      <cdr:x>0.953</cdr:x>
      <cdr:y>0.9565</cdr:y>
    </cdr:to>
    <cdr:sp>
      <cdr:nvSpPr>
        <cdr:cNvPr id="2" name="TextBox 2"/>
        <cdr:cNvSpPr txBox="1">
          <a:spLocks noChangeArrowheads="1"/>
        </cdr:cNvSpPr>
      </cdr:nvSpPr>
      <cdr:spPr>
        <a:xfrm>
          <a:off x="6219825" y="3000375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Quantity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112</xdr:row>
      <xdr:rowOff>28575</xdr:rowOff>
    </xdr:from>
    <xdr:to>
      <xdr:col>11</xdr:col>
      <xdr:colOff>600075</xdr:colOff>
      <xdr:row>129</xdr:row>
      <xdr:rowOff>9525</xdr:rowOff>
    </xdr:to>
    <xdr:graphicFrame>
      <xdr:nvGraphicFramePr>
        <xdr:cNvPr id="1" name="Chart 1"/>
        <xdr:cNvGraphicFramePr/>
      </xdr:nvGraphicFramePr>
      <xdr:xfrm>
        <a:off x="1009650" y="20545425"/>
        <a:ext cx="72485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177"/>
  <sheetViews>
    <sheetView tabSelected="1" workbookViewId="0" topLeftCell="A1">
      <selection activeCell="C2" sqref="C2"/>
    </sheetView>
  </sheetViews>
  <sheetFormatPr defaultColWidth="11.421875" defaultRowHeight="12"/>
  <cols>
    <col min="1" max="1" width="2.8515625" style="1" customWidth="1"/>
    <col min="2" max="2" width="3.8515625" style="1" customWidth="1"/>
    <col min="3" max="4" width="11.00390625" style="1" customWidth="1"/>
    <col min="5" max="5" width="15.8515625" style="1" bestFit="1" customWidth="1"/>
    <col min="6" max="6" width="11.8515625" style="1" customWidth="1"/>
    <col min="7" max="7" width="15.8515625" style="1" customWidth="1"/>
    <col min="8" max="8" width="11.140625" style="1" customWidth="1"/>
    <col min="9" max="9" width="14.140625" style="1" bestFit="1" customWidth="1"/>
    <col min="10" max="10" width="11.140625" style="1" bestFit="1" customWidth="1"/>
    <col min="11" max="11" width="6.140625" style="1" customWidth="1"/>
    <col min="12" max="13" width="11.00390625" style="1" customWidth="1"/>
    <col min="14" max="14" width="3.140625" style="1" customWidth="1"/>
    <col min="15" max="15" width="5.00390625" style="5" customWidth="1"/>
    <col min="16" max="16" width="6.140625" style="5" customWidth="1"/>
    <col min="17" max="18" width="10.8515625" style="5" customWidth="1"/>
    <col min="19" max="19" width="8.57421875" style="1" customWidth="1"/>
    <col min="20" max="20" width="15.8515625" style="1" customWidth="1"/>
    <col min="21" max="21" width="11.8515625" style="1" customWidth="1"/>
    <col min="22" max="22" width="15.8515625" style="1" customWidth="1"/>
    <col min="23" max="23" width="13.8515625" style="1" customWidth="1"/>
    <col min="24" max="26" width="11.00390625" style="1" customWidth="1"/>
    <col min="27" max="27" width="10.421875" style="1" customWidth="1"/>
    <col min="28" max="28" width="5.140625" style="1" customWidth="1"/>
    <col min="29" max="29" width="3.57421875" style="1" customWidth="1"/>
    <col min="30" max="30" width="9.8515625" style="1" customWidth="1"/>
    <col min="31" max="32" width="10.421875" style="1" customWidth="1"/>
    <col min="33" max="33" width="7.00390625" style="5" customWidth="1"/>
    <col min="34" max="34" width="11.00390625" style="1" customWidth="1"/>
    <col min="35" max="35" width="11.00390625" style="21" customWidth="1"/>
    <col min="36" max="38" width="13.8515625" style="4" customWidth="1"/>
    <col min="39" max="40" width="11.00390625" style="4" customWidth="1"/>
    <col min="41" max="43" width="11.00390625" style="1" customWidth="1"/>
    <col min="44" max="44" width="3.57421875" style="1" customWidth="1"/>
    <col min="45" max="45" width="2.421875" style="1" customWidth="1"/>
    <col min="46" max="46" width="2.00390625" style="1" customWidth="1"/>
    <col min="47" max="16384" width="11.00390625" style="1" customWidth="1"/>
  </cols>
  <sheetData>
    <row r="1" spans="19:43" ht="15" thickBot="1">
      <c r="S1" s="66"/>
      <c r="T1" s="52"/>
      <c r="U1" s="60"/>
      <c r="V1" s="62" t="s">
        <v>14</v>
      </c>
      <c r="W1" s="63"/>
      <c r="X1" s="64"/>
      <c r="Y1" s="65"/>
      <c r="AF1" s="5"/>
      <c r="AG1" s="1"/>
      <c r="AH1" s="21"/>
      <c r="AI1" s="4"/>
      <c r="AL1" s="1"/>
      <c r="AM1" s="1"/>
      <c r="AN1" s="1"/>
      <c r="AQ1"/>
    </row>
    <row r="2" spans="4:43" ht="15" thickBot="1">
      <c r="D2" s="59"/>
      <c r="E2" s="60"/>
      <c r="F2" s="60"/>
      <c r="G2" s="54" t="s">
        <v>34</v>
      </c>
      <c r="H2" s="60"/>
      <c r="I2" s="60"/>
      <c r="J2" s="61"/>
      <c r="T2"/>
      <c r="V2" s="3"/>
      <c r="W2" s="30"/>
      <c r="X2"/>
      <c r="AF2" s="5"/>
      <c r="AG2" s="1"/>
      <c r="AH2" s="21"/>
      <c r="AI2" s="4"/>
      <c r="AL2" s="1"/>
      <c r="AM2" s="1"/>
      <c r="AN2" s="1"/>
      <c r="AQ2"/>
    </row>
    <row r="3" spans="3:43" ht="15" thickBot="1">
      <c r="C3" s="77" t="s">
        <v>9</v>
      </c>
      <c r="M3" s="2" t="s">
        <v>36</v>
      </c>
      <c r="T3"/>
      <c r="V3" s="2" t="s">
        <v>26</v>
      </c>
      <c r="W3" s="32">
        <v>220</v>
      </c>
      <c r="X3"/>
      <c r="AF3" s="5"/>
      <c r="AG3" s="1"/>
      <c r="AH3" s="21"/>
      <c r="AI3" s="4"/>
      <c r="AL3" s="1"/>
      <c r="AM3" s="1"/>
      <c r="AN3" s="1"/>
      <c r="AQ3"/>
    </row>
    <row r="4" spans="3:43" ht="15" thickBot="1">
      <c r="C4" s="67" t="s">
        <v>16</v>
      </c>
      <c r="D4" s="68"/>
      <c r="E4" s="68"/>
      <c r="F4" s="68"/>
      <c r="G4" s="68"/>
      <c r="H4" s="68"/>
      <c r="I4" s="68"/>
      <c r="J4" s="68"/>
      <c r="K4" s="68"/>
      <c r="L4" s="69"/>
      <c r="M4" s="2"/>
      <c r="T4"/>
      <c r="V4" s="2" t="s">
        <v>27</v>
      </c>
      <c r="W4" s="32">
        <v>-2.5</v>
      </c>
      <c r="X4"/>
      <c r="AF4" s="5"/>
      <c r="AG4" s="1"/>
      <c r="AH4" s="21"/>
      <c r="AI4" s="4"/>
      <c r="AL4" s="1"/>
      <c r="AM4" s="1"/>
      <c r="AN4" s="1"/>
      <c r="AQ4"/>
    </row>
    <row r="5" spans="3:43" ht="15" thickBot="1">
      <c r="C5" s="56"/>
      <c r="D5" s="70" t="s">
        <v>17</v>
      </c>
      <c r="E5" s="70"/>
      <c r="F5" s="70"/>
      <c r="G5" s="70"/>
      <c r="H5" s="70"/>
      <c r="I5" s="70"/>
      <c r="J5" s="70"/>
      <c r="K5" s="70"/>
      <c r="L5" s="71"/>
      <c r="M5" s="2"/>
      <c r="T5"/>
      <c r="V5" s="2" t="s">
        <v>28</v>
      </c>
      <c r="W5" s="78">
        <v>75</v>
      </c>
      <c r="X5"/>
      <c r="AF5" s="5"/>
      <c r="AG5" s="1"/>
      <c r="AH5" s="21"/>
      <c r="AI5" s="4"/>
      <c r="AL5" s="1"/>
      <c r="AM5" s="1"/>
      <c r="AN5" s="1"/>
      <c r="AQ5"/>
    </row>
    <row r="6" spans="3:43" ht="15" thickBot="1">
      <c r="C6" s="56"/>
      <c r="D6" s="70" t="s">
        <v>20</v>
      </c>
      <c r="E6" s="70"/>
      <c r="F6" s="70"/>
      <c r="G6" s="70"/>
      <c r="H6" s="70"/>
      <c r="I6" s="70"/>
      <c r="J6" s="70"/>
      <c r="K6" s="70"/>
      <c r="L6" s="71"/>
      <c r="M6" s="2"/>
      <c r="T6"/>
      <c r="V6" s="2" t="s">
        <v>29</v>
      </c>
      <c r="W6" s="78">
        <v>1.25</v>
      </c>
      <c r="X6"/>
      <c r="AF6" s="5"/>
      <c r="AG6" s="1"/>
      <c r="AH6" s="21"/>
      <c r="AI6" s="4"/>
      <c r="AL6" s="1"/>
      <c r="AM6" s="1"/>
      <c r="AN6" s="1"/>
      <c r="AQ6"/>
    </row>
    <row r="7" spans="3:43" ht="15" thickBot="1">
      <c r="C7" s="56"/>
      <c r="D7" s="70" t="s">
        <v>21</v>
      </c>
      <c r="E7" s="70"/>
      <c r="F7" s="70"/>
      <c r="G7" s="70"/>
      <c r="H7" s="70"/>
      <c r="I7" s="70"/>
      <c r="J7" s="70"/>
      <c r="K7" s="70"/>
      <c r="L7" s="71"/>
      <c r="M7" s="2"/>
      <c r="T7"/>
      <c r="V7" s="2" t="s">
        <v>47</v>
      </c>
      <c r="W7" s="47">
        <v>20</v>
      </c>
      <c r="X7"/>
      <c r="AF7" s="5"/>
      <c r="AG7" s="1"/>
      <c r="AH7" s="21"/>
      <c r="AI7" s="4"/>
      <c r="AL7" s="1"/>
      <c r="AM7" s="1"/>
      <c r="AN7" s="1"/>
      <c r="AQ7"/>
    </row>
    <row r="8" spans="3:43" ht="15" thickBot="1">
      <c r="C8" s="56"/>
      <c r="D8" s="70" t="s">
        <v>22</v>
      </c>
      <c r="E8" s="70"/>
      <c r="F8" s="70"/>
      <c r="G8" s="70"/>
      <c r="H8" s="70"/>
      <c r="I8" s="70"/>
      <c r="J8" s="70"/>
      <c r="K8" s="70"/>
      <c r="L8" s="71"/>
      <c r="M8" s="2"/>
      <c r="T8"/>
      <c r="V8" s="2" t="s">
        <v>51</v>
      </c>
      <c r="W8" s="78">
        <v>5</v>
      </c>
      <c r="X8"/>
      <c r="AF8" s="5"/>
      <c r="AG8" s="1"/>
      <c r="AH8" s="21"/>
      <c r="AI8" s="4"/>
      <c r="AL8" s="1"/>
      <c r="AM8" s="1"/>
      <c r="AN8" s="1"/>
      <c r="AQ8"/>
    </row>
    <row r="9" spans="3:43" ht="15" thickBot="1">
      <c r="C9" s="57"/>
      <c r="D9" s="7" t="s">
        <v>33</v>
      </c>
      <c r="E9" s="7"/>
      <c r="F9" s="7"/>
      <c r="G9" s="7"/>
      <c r="H9" s="7"/>
      <c r="I9" s="7"/>
      <c r="J9" s="7"/>
      <c r="K9" s="7"/>
      <c r="L9" s="72"/>
      <c r="M9" s="2"/>
      <c r="T9"/>
      <c r="V9" s="2" t="s">
        <v>52</v>
      </c>
      <c r="W9" s="78">
        <v>15</v>
      </c>
      <c r="X9"/>
      <c r="AF9" s="5"/>
      <c r="AG9" s="1"/>
      <c r="AH9" s="21"/>
      <c r="AI9" s="4"/>
      <c r="AL9" s="1"/>
      <c r="AM9" s="1"/>
      <c r="AN9" s="1"/>
      <c r="AQ9"/>
    </row>
    <row r="10" spans="20:43" ht="13.5">
      <c r="T10" s="5"/>
      <c r="V10" s="21"/>
      <c r="W10" s="4"/>
      <c r="X10"/>
      <c r="AF10" s="5"/>
      <c r="AG10" s="1"/>
      <c r="AH10" s="21"/>
      <c r="AI10" s="4"/>
      <c r="AL10" s="1"/>
      <c r="AM10" s="1"/>
      <c r="AN10" s="1"/>
      <c r="AQ10"/>
    </row>
    <row r="11" spans="3:43" ht="16.5" customHeight="1" thickBot="1">
      <c r="C11" s="1" t="s">
        <v>43</v>
      </c>
      <c r="T11" s="5"/>
      <c r="V11" s="21"/>
      <c r="W11" s="30" t="s">
        <v>15</v>
      </c>
      <c r="X11"/>
      <c r="AF11" s="5"/>
      <c r="AG11" s="1"/>
      <c r="AH11" s="21"/>
      <c r="AI11" s="4"/>
      <c r="AL11" s="1"/>
      <c r="AM11" s="1"/>
      <c r="AN11" s="1"/>
      <c r="AQ11"/>
    </row>
    <row r="12" spans="20:43" ht="15" thickBot="1">
      <c r="T12"/>
      <c r="V12" s="2" t="s">
        <v>55</v>
      </c>
      <c r="W12" s="32">
        <f>E79</f>
        <v>123.33333333333331</v>
      </c>
      <c r="X12"/>
      <c r="AF12" s="5"/>
      <c r="AG12" s="1"/>
      <c r="AH12" s="21"/>
      <c r="AI12" s="4"/>
      <c r="AL12" s="1"/>
      <c r="AM12" s="1"/>
      <c r="AN12" s="1"/>
      <c r="AQ12"/>
    </row>
    <row r="13" spans="3:43" ht="15" thickBot="1">
      <c r="C13" s="8" t="s">
        <v>48</v>
      </c>
      <c r="D13" s="17">
        <f>W3</f>
        <v>220</v>
      </c>
      <c r="E13" s="17">
        <f>W4</f>
        <v>-2.5</v>
      </c>
      <c r="F13" s="9" t="s">
        <v>41</v>
      </c>
      <c r="H13" s="1" t="s">
        <v>49</v>
      </c>
      <c r="T13"/>
      <c r="V13" s="2" t="s">
        <v>56</v>
      </c>
      <c r="W13" s="33">
        <f>E82</f>
        <v>38.66666666666667</v>
      </c>
      <c r="X13"/>
      <c r="AF13" s="5"/>
      <c r="AG13" s="1"/>
      <c r="AH13" s="21"/>
      <c r="AI13" s="4"/>
      <c r="AL13" s="1"/>
      <c r="AM13" s="1"/>
      <c r="AN13" s="1"/>
      <c r="AQ13"/>
    </row>
    <row r="14" spans="3:43" ht="15" thickBot="1">
      <c r="C14" s="2"/>
      <c r="T14"/>
      <c r="V14" s="2" t="s">
        <v>59</v>
      </c>
      <c r="W14" s="35">
        <f>I82</f>
        <v>4768.888888888889</v>
      </c>
      <c r="X14"/>
      <c r="AF14" s="5"/>
      <c r="AG14" s="1"/>
      <c r="AH14" s="21"/>
      <c r="AI14" s="4"/>
      <c r="AL14" s="1"/>
      <c r="AM14" s="1"/>
      <c r="AN14" s="1"/>
      <c r="AQ14"/>
    </row>
    <row r="15" spans="3:43" ht="15" thickBot="1">
      <c r="C15" s="8" t="s">
        <v>53</v>
      </c>
      <c r="D15" s="17">
        <f>W5</f>
        <v>75</v>
      </c>
      <c r="E15" s="79">
        <f>W6</f>
        <v>1.25</v>
      </c>
      <c r="F15" s="9" t="s">
        <v>45</v>
      </c>
      <c r="T15"/>
      <c r="V15" s="2" t="s">
        <v>63</v>
      </c>
      <c r="W15" s="34">
        <f>D87</f>
        <v>170</v>
      </c>
      <c r="X15"/>
      <c r="AF15" s="5"/>
      <c r="AG15" s="1"/>
      <c r="AH15" s="21"/>
      <c r="AI15" s="4"/>
      <c r="AL15" s="1"/>
      <c r="AM15" s="1"/>
      <c r="AN15" s="1"/>
      <c r="AQ15"/>
    </row>
    <row r="16" spans="3:43" ht="16.5" customHeight="1" thickBot="1">
      <c r="C16" s="5">
        <v>1</v>
      </c>
      <c r="D16" s="1" t="s">
        <v>57</v>
      </c>
      <c r="H16" s="1" t="s">
        <v>23</v>
      </c>
      <c r="T16"/>
      <c r="V16" s="2" t="s">
        <v>66</v>
      </c>
      <c r="W16" s="34">
        <f>I87</f>
        <v>100</v>
      </c>
      <c r="X16"/>
      <c r="AF16" s="5"/>
      <c r="AG16" s="1"/>
      <c r="AH16" s="21"/>
      <c r="AI16" s="4"/>
      <c r="AL16" s="1"/>
      <c r="AM16" s="1"/>
      <c r="AN16" s="1"/>
      <c r="AQ16"/>
    </row>
    <row r="17" spans="3:43" ht="15" thickBot="1">
      <c r="C17" s="5"/>
      <c r="E17" s="3" t="s">
        <v>60</v>
      </c>
      <c r="F17" s="7"/>
      <c r="G17" s="7"/>
      <c r="H17" s="1" t="s">
        <v>24</v>
      </c>
      <c r="T17"/>
      <c r="V17" s="2" t="s">
        <v>69</v>
      </c>
      <c r="W17" s="23" t="str">
        <f>IF(W15&gt;W16,"shortage","surplus")</f>
        <v>shortage</v>
      </c>
      <c r="X17"/>
      <c r="AF17" s="5"/>
      <c r="AG17" s="1"/>
      <c r="AH17" s="21"/>
      <c r="AI17" s="4"/>
      <c r="AL17" s="1"/>
      <c r="AM17" s="1"/>
      <c r="AN17" s="1"/>
      <c r="AQ17"/>
    </row>
    <row r="18" spans="3:43" ht="15" thickBot="1">
      <c r="C18" s="5"/>
      <c r="E18" s="3" t="s">
        <v>64</v>
      </c>
      <c r="F18" s="7"/>
      <c r="G18" s="7"/>
      <c r="H18" s="1" t="s">
        <v>25</v>
      </c>
      <c r="T18"/>
      <c r="V18" s="2" t="s">
        <v>71</v>
      </c>
      <c r="W18" s="34">
        <f>W16-W15</f>
        <v>-70</v>
      </c>
      <c r="X18"/>
      <c r="AF18" s="5"/>
      <c r="AG18" s="1"/>
      <c r="AH18" s="21"/>
      <c r="AI18" s="4"/>
      <c r="AL18" s="1"/>
      <c r="AM18" s="1"/>
      <c r="AN18" s="1"/>
      <c r="AQ18"/>
    </row>
    <row r="19" spans="3:43" ht="15" thickBot="1">
      <c r="C19" s="5"/>
      <c r="E19" s="3" t="s">
        <v>67</v>
      </c>
      <c r="F19" s="7"/>
      <c r="G19" s="7"/>
      <c r="T19"/>
      <c r="V19" s="2" t="s">
        <v>75</v>
      </c>
      <c r="W19" s="32">
        <f>I96</f>
        <v>126.99999999999999</v>
      </c>
      <c r="X19"/>
      <c r="AF19" s="5"/>
      <c r="AG19" s="1"/>
      <c r="AH19" s="21"/>
      <c r="AI19" s="4"/>
      <c r="AL19" s="1"/>
      <c r="AM19" s="1"/>
      <c r="AN19" s="1"/>
      <c r="AQ19"/>
    </row>
    <row r="20" spans="3:43" ht="15" thickBot="1">
      <c r="C20" s="5"/>
      <c r="T20"/>
      <c r="V20" s="2" t="s">
        <v>78</v>
      </c>
      <c r="W20" s="33">
        <f>E99</f>
        <v>41.60000000000001</v>
      </c>
      <c r="X20"/>
      <c r="AF20" s="5"/>
      <c r="AG20" s="1"/>
      <c r="AH20" s="21"/>
      <c r="AI20" s="4"/>
      <c r="AL20" s="1"/>
      <c r="AM20" s="1"/>
      <c r="AN20" s="1"/>
      <c r="AQ20"/>
    </row>
    <row r="21" spans="3:43" ht="15" thickBot="1">
      <c r="C21" s="5">
        <v>2</v>
      </c>
      <c r="D21" s="1" t="s">
        <v>72</v>
      </c>
      <c r="H21" s="14">
        <f>W7</f>
        <v>20</v>
      </c>
      <c r="I21" s="1" t="s">
        <v>73</v>
      </c>
      <c r="T21"/>
      <c r="V21" s="2" t="s">
        <v>81</v>
      </c>
      <c r="W21" s="35">
        <f>I99</f>
        <v>5283.200000000001</v>
      </c>
      <c r="X21"/>
      <c r="AF21" s="5"/>
      <c r="AG21" s="1"/>
      <c r="AH21" s="21"/>
      <c r="AI21" s="4"/>
      <c r="AL21" s="1"/>
      <c r="AM21" s="1"/>
      <c r="AN21" s="1"/>
      <c r="AQ21"/>
    </row>
    <row r="22" spans="3:43" ht="15" thickBot="1">
      <c r="C22" s="5"/>
      <c r="E22" s="3" t="s">
        <v>76</v>
      </c>
      <c r="F22" s="6"/>
      <c r="G22" s="6"/>
      <c r="T22"/>
      <c r="V22" s="2" t="s">
        <v>84</v>
      </c>
      <c r="W22" s="32">
        <f>I108</f>
        <v>115.83333333333331</v>
      </c>
      <c r="X22"/>
      <c r="AF22" s="5"/>
      <c r="AG22" s="1"/>
      <c r="AH22" s="21"/>
      <c r="AI22" s="4"/>
      <c r="AL22" s="1"/>
      <c r="AM22" s="1"/>
      <c r="AN22" s="1"/>
      <c r="AQ22"/>
    </row>
    <row r="23" spans="3:43" ht="15" thickBot="1">
      <c r="C23" s="5"/>
      <c r="E23" s="3" t="s">
        <v>79</v>
      </c>
      <c r="F23" s="6"/>
      <c r="G23" s="6"/>
      <c r="T23"/>
      <c r="V23" s="2" t="s">
        <v>85</v>
      </c>
      <c r="W23" s="35">
        <f>I111</f>
        <v>41.66666666666666</v>
      </c>
      <c r="X23"/>
      <c r="AF23" s="5"/>
      <c r="AG23" s="1"/>
      <c r="AH23" s="21"/>
      <c r="AI23" s="4"/>
      <c r="AL23" s="1"/>
      <c r="AM23" s="1"/>
      <c r="AN23" s="1"/>
      <c r="AQ23"/>
    </row>
    <row r="24" spans="3:43" ht="15" thickBot="1">
      <c r="C24" s="5"/>
      <c r="E24" s="3" t="s">
        <v>82</v>
      </c>
      <c r="F24" s="6"/>
      <c r="G24" s="6"/>
      <c r="H24" s="1" t="s">
        <v>95</v>
      </c>
      <c r="T24"/>
      <c r="V24" s="2" t="s">
        <v>89</v>
      </c>
      <c r="W24" s="35">
        <f>I112</f>
        <v>4826.388888888887</v>
      </c>
      <c r="X24"/>
      <c r="AF24" s="5"/>
      <c r="AG24" s="1"/>
      <c r="AH24" s="21"/>
      <c r="AI24" s="4"/>
      <c r="AL24" s="1"/>
      <c r="AM24" s="1"/>
      <c r="AN24" s="1"/>
      <c r="AQ24"/>
    </row>
    <row r="25" spans="3:43" ht="13.5">
      <c r="C25" s="5"/>
      <c r="T25"/>
      <c r="V25" s="3"/>
      <c r="W25" s="4"/>
      <c r="X25" s="4"/>
      <c r="AF25" s="5"/>
      <c r="AG25" s="1"/>
      <c r="AH25" s="21"/>
      <c r="AI25" s="4"/>
      <c r="AL25" s="1"/>
      <c r="AM25" s="1"/>
      <c r="AN25" s="1"/>
      <c r="AQ25"/>
    </row>
    <row r="26" spans="3:43" ht="13.5">
      <c r="C26" s="5">
        <v>3</v>
      </c>
      <c r="D26" s="1" t="s">
        <v>86</v>
      </c>
      <c r="G26" s="3" t="s">
        <v>87</v>
      </c>
      <c r="H26" s="16">
        <f>W8</f>
        <v>5</v>
      </c>
      <c r="I26" s="1" t="s">
        <v>88</v>
      </c>
      <c r="T26"/>
      <c r="U26"/>
      <c r="V26" s="29"/>
      <c r="W26" s="31"/>
      <c r="X26" s="31"/>
      <c r="Y26"/>
      <c r="AF26" s="5"/>
      <c r="AG26" s="1"/>
      <c r="AH26" s="21"/>
      <c r="AI26" s="4"/>
      <c r="AL26"/>
      <c r="AM26"/>
      <c r="AN26"/>
      <c r="AO26"/>
      <c r="AP26"/>
      <c r="AQ26"/>
    </row>
    <row r="27" spans="3:43" ht="13.5">
      <c r="C27" s="5"/>
      <c r="D27" s="1" t="s">
        <v>90</v>
      </c>
      <c r="T27"/>
      <c r="U27"/>
      <c r="V27" s="29"/>
      <c r="W27" s="31"/>
      <c r="X27" s="31"/>
      <c r="Y27"/>
      <c r="AF27" s="5"/>
      <c r="AG27" s="1"/>
      <c r="AH27" s="21"/>
      <c r="AI27" s="4"/>
      <c r="AL27"/>
      <c r="AM27"/>
      <c r="AN27"/>
      <c r="AO27"/>
      <c r="AP27"/>
      <c r="AQ27"/>
    </row>
    <row r="28" spans="3:43" ht="15" thickBot="1">
      <c r="C28" s="5"/>
      <c r="E28" s="3" t="s">
        <v>60</v>
      </c>
      <c r="F28" s="7"/>
      <c r="G28" s="7"/>
      <c r="AF28"/>
      <c r="AG28"/>
      <c r="AH28" s="29"/>
      <c r="AI28" s="31"/>
      <c r="AJ28" s="31"/>
      <c r="AK28"/>
      <c r="AL28"/>
      <c r="AM28"/>
      <c r="AN28"/>
      <c r="AO28"/>
      <c r="AP28"/>
      <c r="AQ28"/>
    </row>
    <row r="29" spans="3:43" ht="15" thickBot="1">
      <c r="C29" s="5"/>
      <c r="E29" s="3" t="s">
        <v>64</v>
      </c>
      <c r="F29" s="7"/>
      <c r="G29" s="7"/>
      <c r="AF29"/>
      <c r="AG29"/>
      <c r="AH29" s="29"/>
      <c r="AI29" s="31"/>
      <c r="AJ29" s="31"/>
      <c r="AK29"/>
      <c r="AL29"/>
      <c r="AM29"/>
      <c r="AN29"/>
      <c r="AO29"/>
      <c r="AP29"/>
      <c r="AQ29"/>
    </row>
    <row r="30" spans="3:43" ht="15" thickBot="1">
      <c r="C30" s="5"/>
      <c r="E30" s="3" t="s">
        <v>67</v>
      </c>
      <c r="F30" s="7"/>
      <c r="G30" s="7"/>
      <c r="AF30"/>
      <c r="AG30"/>
      <c r="AH30" s="29"/>
      <c r="AI30" s="31"/>
      <c r="AJ30" s="31"/>
      <c r="AK30"/>
      <c r="AL30"/>
      <c r="AM30"/>
      <c r="AN30"/>
      <c r="AO30"/>
      <c r="AP30"/>
      <c r="AQ30"/>
    </row>
    <row r="31" spans="3:43" ht="13.5">
      <c r="C31" s="5"/>
      <c r="AC31"/>
      <c r="AD31"/>
      <c r="AE31"/>
      <c r="AF31"/>
      <c r="AG31"/>
      <c r="AH31" s="29"/>
      <c r="AI31" s="31"/>
      <c r="AJ31" s="31"/>
      <c r="AK31"/>
      <c r="AL31"/>
      <c r="AM31"/>
      <c r="AN31"/>
      <c r="AO31"/>
      <c r="AP31"/>
      <c r="AQ31"/>
    </row>
    <row r="32" spans="3:43" ht="13.5">
      <c r="C32" s="5">
        <v>4</v>
      </c>
      <c r="D32" s="1" t="s">
        <v>96</v>
      </c>
      <c r="I32" s="18">
        <f>W9</f>
        <v>15</v>
      </c>
      <c r="J32" s="10" t="str">
        <f>IF(I32&gt;0,"percent more expensive","percent less expensive")</f>
        <v>percent more expensive</v>
      </c>
      <c r="M32" s="1" t="s">
        <v>97</v>
      </c>
      <c r="AF32"/>
      <c r="AG32"/>
      <c r="AH32" s="29"/>
      <c r="AI32" s="31"/>
      <c r="AJ32" s="31"/>
      <c r="AK32"/>
      <c r="AL32"/>
      <c r="AM32"/>
      <c r="AN32"/>
      <c r="AO32"/>
      <c r="AP32"/>
      <c r="AQ32"/>
    </row>
    <row r="33" spans="3:43" ht="13.5">
      <c r="C33" s="5"/>
      <c r="D33" s="1" t="s">
        <v>100</v>
      </c>
      <c r="AF33"/>
      <c r="AG33"/>
      <c r="AH33" s="29"/>
      <c r="AI33" s="31"/>
      <c r="AJ33" s="31"/>
      <c r="AK33"/>
      <c r="AL33"/>
      <c r="AM33"/>
      <c r="AN33"/>
      <c r="AO33"/>
      <c r="AP33"/>
      <c r="AQ33"/>
    </row>
    <row r="34" spans="3:43" ht="15" thickBot="1">
      <c r="C34" s="5"/>
      <c r="E34" s="3" t="s">
        <v>60</v>
      </c>
      <c r="F34" s="7"/>
      <c r="G34" s="7"/>
      <c r="AF34"/>
      <c r="AG34"/>
      <c r="AH34" s="29"/>
      <c r="AI34" s="31"/>
      <c r="AJ34" s="31"/>
      <c r="AK34"/>
      <c r="AL34"/>
      <c r="AM34"/>
      <c r="AN34"/>
      <c r="AO34"/>
      <c r="AP34"/>
      <c r="AQ34"/>
    </row>
    <row r="35" spans="3:43" ht="15" thickBot="1">
      <c r="C35" s="5"/>
      <c r="E35" s="3" t="s">
        <v>64</v>
      </c>
      <c r="F35" s="7"/>
      <c r="G35" s="7"/>
      <c r="AF35"/>
      <c r="AG35"/>
      <c r="AH35" s="29"/>
      <c r="AI35" s="31"/>
      <c r="AJ35" s="31"/>
      <c r="AK35"/>
      <c r="AL35"/>
      <c r="AM35"/>
      <c r="AN35"/>
      <c r="AO35"/>
      <c r="AP35"/>
      <c r="AQ35"/>
    </row>
    <row r="36" spans="3:44" ht="15" thickBot="1">
      <c r="C36" s="5"/>
      <c r="E36" s="3" t="s">
        <v>67</v>
      </c>
      <c r="F36" s="7"/>
      <c r="G36" s="7"/>
      <c r="AG36"/>
      <c r="AH36"/>
      <c r="AI36" s="29"/>
      <c r="AJ36" s="31"/>
      <c r="AK36" s="31"/>
      <c r="AL36"/>
      <c r="AM36"/>
      <c r="AN36"/>
      <c r="AO36"/>
      <c r="AP36"/>
      <c r="AQ36"/>
      <c r="AR36"/>
    </row>
    <row r="37" spans="3:44" ht="13.5">
      <c r="C37" s="5"/>
      <c r="AG37"/>
      <c r="AH37"/>
      <c r="AI37" s="29"/>
      <c r="AJ37" s="31"/>
      <c r="AK37" s="31"/>
      <c r="AL37"/>
      <c r="AM37"/>
      <c r="AN37"/>
      <c r="AO37"/>
      <c r="AP37"/>
      <c r="AQ37"/>
      <c r="AR37"/>
    </row>
    <row r="38" spans="3:44" ht="13.5">
      <c r="C38" s="5">
        <v>5</v>
      </c>
      <c r="D38" s="1" t="s">
        <v>10</v>
      </c>
      <c r="AG38"/>
      <c r="AH38"/>
      <c r="AI38" s="29"/>
      <c r="AJ38" s="31"/>
      <c r="AK38" s="31"/>
      <c r="AL38"/>
      <c r="AM38"/>
      <c r="AN38"/>
      <c r="AO38"/>
      <c r="AP38"/>
      <c r="AQ38"/>
      <c r="AR38"/>
    </row>
    <row r="39" spans="4:44" ht="13.5">
      <c r="D39" s="1" t="s">
        <v>11</v>
      </c>
      <c r="AG39"/>
      <c r="AH39"/>
      <c r="AI39" s="29"/>
      <c r="AJ39" s="31"/>
      <c r="AK39" s="31"/>
      <c r="AL39"/>
      <c r="AM39"/>
      <c r="AN39"/>
      <c r="AO39"/>
      <c r="AP39"/>
      <c r="AQ39"/>
      <c r="AR39"/>
    </row>
    <row r="40" spans="33:44" ht="13.5">
      <c r="AG40"/>
      <c r="AH40"/>
      <c r="AI40" s="29"/>
      <c r="AJ40" s="31"/>
      <c r="AK40" s="31"/>
      <c r="AL40"/>
      <c r="AM40"/>
      <c r="AN40"/>
      <c r="AO40"/>
      <c r="AP40"/>
      <c r="AQ40"/>
      <c r="AR40"/>
    </row>
    <row r="41" spans="4:44" ht="13.5">
      <c r="D41" s="2" t="s">
        <v>12</v>
      </c>
      <c r="E41" s="56"/>
      <c r="AG41"/>
      <c r="AH41"/>
      <c r="AI41" s="29"/>
      <c r="AJ41" s="31"/>
      <c r="AK41" s="31"/>
      <c r="AL41"/>
      <c r="AM41"/>
      <c r="AN41"/>
      <c r="AO41"/>
      <c r="AP41"/>
      <c r="AQ41"/>
      <c r="AR41"/>
    </row>
    <row r="42" spans="5:44" ht="13.5">
      <c r="E42" s="56"/>
      <c r="AG42"/>
      <c r="AH42"/>
      <c r="AI42" s="29"/>
      <c r="AJ42" s="31"/>
      <c r="AK42" s="31"/>
      <c r="AL42"/>
      <c r="AM42"/>
      <c r="AN42"/>
      <c r="AO42"/>
      <c r="AP42"/>
      <c r="AQ42"/>
      <c r="AR42"/>
    </row>
    <row r="43" spans="5:44" ht="13.5">
      <c r="E43" s="56"/>
      <c r="AG43"/>
      <c r="AH43"/>
      <c r="AI43" s="29"/>
      <c r="AJ43" s="31"/>
      <c r="AK43" s="31"/>
      <c r="AL43"/>
      <c r="AM43"/>
      <c r="AN43"/>
      <c r="AO43"/>
      <c r="AP43"/>
      <c r="AQ43"/>
      <c r="AR43"/>
    </row>
    <row r="44" spans="5:44" ht="13.5">
      <c r="E44" s="56"/>
      <c r="AG44"/>
      <c r="AH44"/>
      <c r="AI44" s="29"/>
      <c r="AJ44" s="31"/>
      <c r="AK44" s="31"/>
      <c r="AL44"/>
      <c r="AM44"/>
      <c r="AN44"/>
      <c r="AO44"/>
      <c r="AP44"/>
      <c r="AQ44"/>
      <c r="AR44"/>
    </row>
    <row r="45" spans="5:44" ht="13.5">
      <c r="E45" s="56"/>
      <c r="AG45"/>
      <c r="AH45"/>
      <c r="AI45" s="29"/>
      <c r="AJ45" s="31"/>
      <c r="AK45" s="31"/>
      <c r="AL45"/>
      <c r="AM45"/>
      <c r="AN45"/>
      <c r="AO45"/>
      <c r="AP45"/>
      <c r="AQ45"/>
      <c r="AR45"/>
    </row>
    <row r="46" spans="5:44" ht="13.5">
      <c r="E46" s="56"/>
      <c r="AG46"/>
      <c r="AH46"/>
      <c r="AI46" s="29"/>
      <c r="AJ46" s="31"/>
      <c r="AK46" s="31"/>
      <c r="AL46"/>
      <c r="AM46"/>
      <c r="AN46"/>
      <c r="AO46"/>
      <c r="AP46"/>
      <c r="AQ46"/>
      <c r="AR46"/>
    </row>
    <row r="47" spans="5:44" ht="13.5">
      <c r="E47" s="56"/>
      <c r="AG47"/>
      <c r="AH47"/>
      <c r="AI47" s="29"/>
      <c r="AJ47" s="31"/>
      <c r="AK47" s="31"/>
      <c r="AL47"/>
      <c r="AM47"/>
      <c r="AN47"/>
      <c r="AO47"/>
      <c r="AP47"/>
      <c r="AQ47"/>
      <c r="AR47"/>
    </row>
    <row r="48" spans="5:44" ht="13.5">
      <c r="E48" s="56"/>
      <c r="AG48"/>
      <c r="AH48"/>
      <c r="AI48" s="29"/>
      <c r="AJ48" s="31"/>
      <c r="AK48" s="31"/>
      <c r="AL48"/>
      <c r="AM48"/>
      <c r="AN48"/>
      <c r="AO48"/>
      <c r="AP48"/>
      <c r="AQ48"/>
      <c r="AR48"/>
    </row>
    <row r="49" spans="5:44" ht="13.5">
      <c r="E49" s="56"/>
      <c r="AG49"/>
      <c r="AH49"/>
      <c r="AI49" s="29"/>
      <c r="AJ49" s="31"/>
      <c r="AK49" s="31"/>
      <c r="AL49"/>
      <c r="AM49"/>
      <c r="AN49"/>
      <c r="AO49"/>
      <c r="AP49"/>
      <c r="AQ49"/>
      <c r="AR49"/>
    </row>
    <row r="50" spans="5:44" ht="13.5">
      <c r="E50" s="56"/>
      <c r="AG50"/>
      <c r="AH50"/>
      <c r="AI50" s="29"/>
      <c r="AJ50" s="31"/>
      <c r="AK50" s="31"/>
      <c r="AL50"/>
      <c r="AM50"/>
      <c r="AN50"/>
      <c r="AO50"/>
      <c r="AP50"/>
      <c r="AQ50"/>
      <c r="AR50"/>
    </row>
    <row r="51" spans="5:44" ht="13.5">
      <c r="E51" s="56"/>
      <c r="AG51"/>
      <c r="AH51"/>
      <c r="AI51" s="29"/>
      <c r="AJ51" s="31"/>
      <c r="AK51" s="31"/>
      <c r="AL51"/>
      <c r="AM51"/>
      <c r="AN51"/>
      <c r="AO51"/>
      <c r="AP51"/>
      <c r="AQ51"/>
      <c r="AR51"/>
    </row>
    <row r="52" spans="5:44" ht="13.5">
      <c r="E52" s="56"/>
      <c r="AG52"/>
      <c r="AH52"/>
      <c r="AI52" s="29"/>
      <c r="AJ52" s="31"/>
      <c r="AK52" s="31"/>
      <c r="AL52"/>
      <c r="AM52"/>
      <c r="AN52"/>
      <c r="AO52"/>
      <c r="AP52"/>
      <c r="AQ52"/>
      <c r="AR52"/>
    </row>
    <row r="53" spans="5:44" ht="13.5">
      <c r="E53" s="56"/>
      <c r="AG53"/>
      <c r="AH53"/>
      <c r="AI53" s="29"/>
      <c r="AJ53" s="31"/>
      <c r="AK53" s="31"/>
      <c r="AL53"/>
      <c r="AM53"/>
      <c r="AN53"/>
      <c r="AO53"/>
      <c r="AP53"/>
      <c r="AQ53"/>
      <c r="AR53"/>
    </row>
    <row r="54" spans="5:44" ht="13.5">
      <c r="E54" s="56"/>
      <c r="AG54"/>
      <c r="AH54"/>
      <c r="AI54" s="29"/>
      <c r="AJ54" s="31"/>
      <c r="AK54" s="31"/>
      <c r="AL54"/>
      <c r="AM54"/>
      <c r="AN54"/>
      <c r="AO54"/>
      <c r="AP54"/>
      <c r="AQ54"/>
      <c r="AR54"/>
    </row>
    <row r="55" spans="5:44" ht="15" thickBot="1">
      <c r="E55" s="57"/>
      <c r="F55" s="7"/>
      <c r="G55" s="7"/>
      <c r="H55" s="7"/>
      <c r="I55" s="7"/>
      <c r="J55" s="7"/>
      <c r="AG55"/>
      <c r="AH55"/>
      <c r="AI55" s="29"/>
      <c r="AJ55" s="31"/>
      <c r="AK55" s="31"/>
      <c r="AL55"/>
      <c r="AM55"/>
      <c r="AN55"/>
      <c r="AO55"/>
      <c r="AP55"/>
      <c r="AQ55"/>
      <c r="AR55"/>
    </row>
    <row r="56" spans="10:44" ht="13.5">
      <c r="J56" s="58" t="s">
        <v>13</v>
      </c>
      <c r="AG56"/>
      <c r="AH56"/>
      <c r="AI56" s="29"/>
      <c r="AJ56" s="31"/>
      <c r="AK56" s="31"/>
      <c r="AL56"/>
      <c r="AM56"/>
      <c r="AN56"/>
      <c r="AO56"/>
      <c r="AP56"/>
      <c r="AQ56"/>
      <c r="AR56"/>
    </row>
    <row r="57" spans="33:44" ht="13.5">
      <c r="AG57"/>
      <c r="AH57"/>
      <c r="AI57" s="29"/>
      <c r="AJ57" s="31"/>
      <c r="AK57" s="31"/>
      <c r="AL57"/>
      <c r="AM57"/>
      <c r="AN57"/>
      <c r="AO57"/>
      <c r="AP57"/>
      <c r="AQ57"/>
      <c r="AR57"/>
    </row>
    <row r="58" spans="33:44" ht="13.5">
      <c r="AG58"/>
      <c r="AH58"/>
      <c r="AI58" s="29"/>
      <c r="AJ58" s="31"/>
      <c r="AK58" s="31"/>
      <c r="AL58"/>
      <c r="AM58"/>
      <c r="AN58"/>
      <c r="AO58"/>
      <c r="AP58"/>
      <c r="AQ58"/>
      <c r="AR58"/>
    </row>
    <row r="59" spans="33:44" ht="13.5">
      <c r="AG59"/>
      <c r="AH59"/>
      <c r="AI59" s="29"/>
      <c r="AJ59" s="31"/>
      <c r="AK59" s="31"/>
      <c r="AL59"/>
      <c r="AM59"/>
      <c r="AN59"/>
      <c r="AO59"/>
      <c r="AP59"/>
      <c r="AQ59"/>
      <c r="AR59"/>
    </row>
    <row r="60" spans="33:44" ht="13.5">
      <c r="AG60"/>
      <c r="AH60"/>
      <c r="AI60" s="29"/>
      <c r="AJ60" s="31"/>
      <c r="AK60" s="31"/>
      <c r="AL60"/>
      <c r="AM60"/>
      <c r="AN60"/>
      <c r="AO60"/>
      <c r="AP60"/>
      <c r="AQ60"/>
      <c r="AR60"/>
    </row>
    <row r="61" ht="13.5"/>
    <row r="62" ht="13.5"/>
    <row r="63" ht="13.5"/>
    <row r="64" ht="13.5"/>
    <row r="65" ht="15" thickBot="1"/>
    <row r="66" spans="4:10" ht="15" thickBot="1">
      <c r="D66" s="52"/>
      <c r="E66" s="53"/>
      <c r="F66" s="53"/>
      <c r="G66" s="54" t="s">
        <v>2</v>
      </c>
      <c r="H66" s="53"/>
      <c r="I66" s="53"/>
      <c r="J66" s="55"/>
    </row>
    <row r="67" ht="13.5">
      <c r="L67" s="2" t="s">
        <v>36</v>
      </c>
    </row>
    <row r="68" spans="2:3" ht="15" thickBot="1">
      <c r="B68" s="5">
        <v>1</v>
      </c>
      <c r="C68" s="1" t="s">
        <v>35</v>
      </c>
    </row>
    <row r="69" spans="2:7" ht="15" thickBot="1">
      <c r="B69" s="5"/>
      <c r="C69" s="42">
        <f>ABS(E13)</f>
        <v>2.5</v>
      </c>
      <c r="D69" s="40" t="s">
        <v>37</v>
      </c>
      <c r="E69" s="27">
        <f>D13</f>
        <v>220</v>
      </c>
      <c r="F69" s="27">
        <f>-1</f>
        <v>-1</v>
      </c>
      <c r="G69" s="9" t="s">
        <v>38</v>
      </c>
    </row>
    <row r="70" spans="2:7" ht="15" thickBot="1">
      <c r="B70" s="5"/>
      <c r="C70" s="42">
        <f>-E15</f>
        <v>-1.25</v>
      </c>
      <c r="D70" s="40" t="s">
        <v>39</v>
      </c>
      <c r="E70" s="27">
        <f>D15</f>
        <v>75</v>
      </c>
      <c r="F70" s="27">
        <v>-1</v>
      </c>
      <c r="G70" s="9" t="s">
        <v>40</v>
      </c>
    </row>
    <row r="71" spans="2:3" ht="15" thickBot="1">
      <c r="B71" s="5"/>
      <c r="C71" s="1" t="s">
        <v>42</v>
      </c>
    </row>
    <row r="72" spans="2:6" ht="15" thickBot="1">
      <c r="B72" s="5"/>
      <c r="C72" s="8" t="s">
        <v>44</v>
      </c>
      <c r="D72" s="27">
        <f>E69/C69</f>
        <v>88</v>
      </c>
      <c r="E72" s="27">
        <f>F69/C69</f>
        <v>-0.4</v>
      </c>
      <c r="F72" s="9" t="s">
        <v>38</v>
      </c>
    </row>
    <row r="73" spans="2:6" ht="15" thickBot="1">
      <c r="B73" s="5"/>
      <c r="C73" s="8" t="s">
        <v>46</v>
      </c>
      <c r="D73" s="27">
        <f>E70/C70</f>
        <v>-60</v>
      </c>
      <c r="E73" s="73">
        <f>F70/C70</f>
        <v>0.8</v>
      </c>
      <c r="F73" s="9" t="s">
        <v>40</v>
      </c>
    </row>
    <row r="74" spans="2:3" ht="15" thickBot="1">
      <c r="B74" s="5"/>
      <c r="C74" s="1" t="s">
        <v>50</v>
      </c>
    </row>
    <row r="75" spans="2:8" ht="15" thickBot="1">
      <c r="B75" s="5"/>
      <c r="C75" s="42">
        <f>D72</f>
        <v>88</v>
      </c>
      <c r="D75" s="27">
        <f>E72</f>
        <v>-0.4</v>
      </c>
      <c r="E75" s="40" t="s">
        <v>48</v>
      </c>
      <c r="F75" s="27">
        <f>D73</f>
        <v>-60</v>
      </c>
      <c r="G75" s="27">
        <f>E73</f>
        <v>0.8</v>
      </c>
      <c r="H75" s="9" t="s">
        <v>40</v>
      </c>
    </row>
    <row r="76" spans="2:3" ht="15" thickBot="1">
      <c r="B76" s="5"/>
      <c r="C76" s="1" t="s">
        <v>54</v>
      </c>
    </row>
    <row r="77" spans="2:8" ht="15" thickBot="1">
      <c r="B77" s="5"/>
      <c r="C77" s="42">
        <f>D75</f>
        <v>-0.4</v>
      </c>
      <c r="D77" s="40" t="s">
        <v>38</v>
      </c>
      <c r="E77" s="27">
        <f>-G75</f>
        <v>-0.8</v>
      </c>
      <c r="F77" s="40" t="s">
        <v>53</v>
      </c>
      <c r="G77" s="27">
        <f>F75</f>
        <v>-60</v>
      </c>
      <c r="H77" s="43">
        <f>-C75</f>
        <v>-88</v>
      </c>
    </row>
    <row r="78" spans="2:7" ht="15" thickBot="1">
      <c r="B78" s="5"/>
      <c r="C78" s="1" t="s">
        <v>19</v>
      </c>
      <c r="D78" s="1"/>
      <c r="E78" s="42">
        <f>C77+E77</f>
        <v>-1.2000000000000002</v>
      </c>
      <c r="F78" s="40" t="s">
        <v>58</v>
      </c>
      <c r="G78" s="36">
        <f>G77+H77</f>
        <v>-148</v>
      </c>
    </row>
    <row r="79" spans="2:5" ht="15" thickBot="1">
      <c r="B79" s="5"/>
      <c r="C79" s="1" t="s">
        <v>61</v>
      </c>
      <c r="D79" s="8" t="s">
        <v>62</v>
      </c>
      <c r="E79" s="80">
        <f>G78/E78</f>
        <v>123.33333333333331</v>
      </c>
    </row>
    <row r="80" spans="2:3" ht="15" thickBot="1">
      <c r="B80" s="5"/>
      <c r="C80" s="1" t="s">
        <v>65</v>
      </c>
    </row>
    <row r="81" spans="2:9" ht="15" thickBot="1">
      <c r="B81" s="5"/>
      <c r="D81" s="8" t="s">
        <v>44</v>
      </c>
      <c r="E81" s="27">
        <f>D72</f>
        <v>88</v>
      </c>
      <c r="F81" s="44">
        <f>E72</f>
        <v>-0.4</v>
      </c>
      <c r="G81" s="45">
        <f>E79</f>
        <v>123.33333333333331</v>
      </c>
      <c r="H81" s="9" t="s">
        <v>40</v>
      </c>
      <c r="I81" s="1" t="s">
        <v>68</v>
      </c>
    </row>
    <row r="82" spans="2:9" ht="15" thickBot="1">
      <c r="B82" s="5"/>
      <c r="D82" s="8" t="s">
        <v>70</v>
      </c>
      <c r="E82" s="37">
        <f>E81+F81*G81</f>
        <v>38.66666666666667</v>
      </c>
      <c r="F82" s="1"/>
      <c r="G82" s="3" t="s">
        <v>4</v>
      </c>
      <c r="H82" s="8" t="s">
        <v>74</v>
      </c>
      <c r="I82" s="37">
        <f>E79*E82</f>
        <v>4768.888888888889</v>
      </c>
    </row>
    <row r="83" spans="2:3" ht="15" thickBot="1">
      <c r="B83" s="5">
        <v>2</v>
      </c>
      <c r="C83" s="1" t="s">
        <v>77</v>
      </c>
    </row>
    <row r="84" spans="2:8" ht="15" thickBot="1">
      <c r="B84" s="5"/>
      <c r="C84" s="3" t="s">
        <v>80</v>
      </c>
      <c r="D84" s="46">
        <f>$H$21</f>
        <v>20</v>
      </c>
      <c r="H84" s="1" t="s">
        <v>91</v>
      </c>
    </row>
    <row r="85" spans="2:12" ht="13.5">
      <c r="B85" s="5"/>
      <c r="C85" s="12">
        <f>D84</f>
        <v>20</v>
      </c>
      <c r="D85" s="1" t="s">
        <v>83</v>
      </c>
      <c r="E85" s="4">
        <f>D72</f>
        <v>88</v>
      </c>
      <c r="F85" s="4">
        <f>E72</f>
        <v>-0.4</v>
      </c>
      <c r="G85" s="1" t="s">
        <v>38</v>
      </c>
      <c r="H85" s="12">
        <f>D84</f>
        <v>20</v>
      </c>
      <c r="I85" s="1" t="s">
        <v>92</v>
      </c>
      <c r="J85" s="22">
        <f>D73</f>
        <v>-60</v>
      </c>
      <c r="K85" s="4">
        <f>E73</f>
        <v>0.8</v>
      </c>
      <c r="L85" s="1" t="s">
        <v>40</v>
      </c>
    </row>
    <row r="86" spans="2:11" ht="15" thickBot="1">
      <c r="B86" s="5"/>
      <c r="C86" s="4">
        <f>C85-E85</f>
        <v>-68</v>
      </c>
      <c r="D86" s="1" t="s">
        <v>83</v>
      </c>
      <c r="E86" s="4">
        <f>F85</f>
        <v>-0.4</v>
      </c>
      <c r="F86" s="1" t="s">
        <v>38</v>
      </c>
      <c r="G86" s="1"/>
      <c r="H86" s="4">
        <f>H85-J85</f>
        <v>80</v>
      </c>
      <c r="I86" s="1" t="s">
        <v>93</v>
      </c>
      <c r="J86" s="4">
        <f>K85</f>
        <v>0.8</v>
      </c>
      <c r="K86" s="1" t="s">
        <v>40</v>
      </c>
    </row>
    <row r="87" spans="2:9" ht="15" thickBot="1">
      <c r="B87" s="5"/>
      <c r="C87" s="8" t="s">
        <v>48</v>
      </c>
      <c r="D87" s="28">
        <f>C86/E86</f>
        <v>170</v>
      </c>
      <c r="H87" s="8" t="s">
        <v>53</v>
      </c>
      <c r="I87" s="28">
        <f>H86/J86</f>
        <v>100</v>
      </c>
    </row>
    <row r="88" spans="2:7" ht="13.5">
      <c r="B88" s="5"/>
      <c r="D88" s="3" t="s">
        <v>94</v>
      </c>
      <c r="E88" s="15" t="str">
        <f>IF(I87&gt;D87,"surplus of","shortage of")</f>
        <v>shortage of</v>
      </c>
      <c r="F88" s="83">
        <f>ABS(D87-I87)</f>
        <v>70</v>
      </c>
      <c r="G88" s="1" t="s">
        <v>95</v>
      </c>
    </row>
    <row r="89" spans="2:7" ht="13.5">
      <c r="B89" s="5">
        <v>3</v>
      </c>
      <c r="C89" s="1" t="s">
        <v>98</v>
      </c>
      <c r="F89" s="50">
        <f>H26</f>
        <v>5</v>
      </c>
      <c r="G89" s="1" t="s">
        <v>99</v>
      </c>
    </row>
    <row r="90" spans="2:3" ht="15" thickBot="1">
      <c r="B90" s="5"/>
      <c r="C90" s="1" t="s">
        <v>101</v>
      </c>
    </row>
    <row r="91" spans="2:11" ht="15" thickBot="1">
      <c r="B91" s="5"/>
      <c r="C91" s="3"/>
      <c r="E91" s="42">
        <f>G91*H91</f>
        <v>92.4</v>
      </c>
      <c r="F91" s="40" t="s">
        <v>92</v>
      </c>
      <c r="G91" s="48">
        <f>D72</f>
        <v>88</v>
      </c>
      <c r="H91" s="49">
        <f>1+F89/100</f>
        <v>1.05</v>
      </c>
      <c r="I91" s="1" t="s">
        <v>3</v>
      </c>
      <c r="K91" s="15"/>
    </row>
    <row r="92" spans="2:7" ht="15" thickBot="1">
      <c r="B92" s="5"/>
      <c r="D92" s="8" t="s">
        <v>44</v>
      </c>
      <c r="E92" s="27">
        <f>E91</f>
        <v>92.4</v>
      </c>
      <c r="F92" s="27">
        <f>E72</f>
        <v>-0.4</v>
      </c>
      <c r="G92" s="9" t="s">
        <v>38</v>
      </c>
    </row>
    <row r="93" spans="2:8" ht="15" thickBot="1">
      <c r="B93" s="5"/>
      <c r="D93" s="8" t="s">
        <v>46</v>
      </c>
      <c r="E93" s="27">
        <f>D73</f>
        <v>-60</v>
      </c>
      <c r="F93" s="27">
        <f>E73</f>
        <v>0.8</v>
      </c>
      <c r="G93" s="9" t="s">
        <v>40</v>
      </c>
      <c r="H93" s="1" t="s">
        <v>102</v>
      </c>
    </row>
    <row r="94" spans="2:10" ht="13.5">
      <c r="B94" s="5"/>
      <c r="C94" s="4"/>
      <c r="D94" s="4">
        <f>E92</f>
        <v>92.4</v>
      </c>
      <c r="E94" s="4">
        <f>F92</f>
        <v>-0.4</v>
      </c>
      <c r="F94" s="4" t="s">
        <v>48</v>
      </c>
      <c r="G94" s="4">
        <f>E93</f>
        <v>-60</v>
      </c>
      <c r="H94" s="4">
        <f>F93</f>
        <v>0.8</v>
      </c>
      <c r="I94" s="1" t="s">
        <v>103</v>
      </c>
      <c r="J94" s="1" t="s">
        <v>104</v>
      </c>
    </row>
    <row r="95" spans="2:10" ht="15" thickBot="1">
      <c r="B95" s="5"/>
      <c r="C95" s="4"/>
      <c r="D95" s="4">
        <f>E94</f>
        <v>-0.4</v>
      </c>
      <c r="E95" s="4" t="s">
        <v>38</v>
      </c>
      <c r="F95" s="4">
        <f>-H94</f>
        <v>-0.8</v>
      </c>
      <c r="G95" s="4" t="s">
        <v>53</v>
      </c>
      <c r="H95" s="4">
        <f>G94</f>
        <v>-60</v>
      </c>
      <c r="I95" s="4">
        <f>-D94</f>
        <v>-92.4</v>
      </c>
      <c r="J95" s="1" t="s">
        <v>105</v>
      </c>
    </row>
    <row r="96" spans="2:10" ht="15" thickBot="1">
      <c r="B96" s="5"/>
      <c r="C96" s="42">
        <f>D95+F95</f>
        <v>-1.2000000000000002</v>
      </c>
      <c r="D96" s="40" t="s">
        <v>53</v>
      </c>
      <c r="E96" s="36">
        <f>H95+I95</f>
        <v>-152.4</v>
      </c>
      <c r="F96" s="1" t="s">
        <v>5</v>
      </c>
      <c r="G96" s="1"/>
      <c r="H96" s="8" t="s">
        <v>58</v>
      </c>
      <c r="I96" s="36">
        <f>E96/C96</f>
        <v>126.99999999999999</v>
      </c>
      <c r="J96" s="1" t="s">
        <v>6</v>
      </c>
    </row>
    <row r="97" spans="2:6" ht="13.5">
      <c r="B97" s="5"/>
      <c r="C97" s="3" t="s">
        <v>44</v>
      </c>
      <c r="D97" s="4">
        <f>E92</f>
        <v>92.4</v>
      </c>
      <c r="E97" s="4">
        <f>F92</f>
        <v>-0.4</v>
      </c>
      <c r="F97" s="1" t="s">
        <v>38</v>
      </c>
    </row>
    <row r="98" spans="2:6" ht="15" thickBot="1">
      <c r="B98" s="5"/>
      <c r="D98" s="4">
        <f>D97</f>
        <v>92.4</v>
      </c>
      <c r="E98" s="20">
        <f>E97</f>
        <v>-0.4</v>
      </c>
      <c r="F98" s="13">
        <f>I96</f>
        <v>126.99999999999999</v>
      </c>
    </row>
    <row r="99" spans="2:9" ht="15" thickBot="1">
      <c r="B99" s="5"/>
      <c r="C99" s="5"/>
      <c r="D99" s="8" t="s">
        <v>106</v>
      </c>
      <c r="E99" s="38">
        <f>D98+(E98*F98)</f>
        <v>41.60000000000001</v>
      </c>
      <c r="F99" s="1" t="s">
        <v>107</v>
      </c>
      <c r="G99" s="1"/>
      <c r="H99" s="8" t="s">
        <v>74</v>
      </c>
      <c r="I99" s="38">
        <f>I96*E99</f>
        <v>5283.200000000001</v>
      </c>
    </row>
    <row r="100" spans="2:7" ht="13.5">
      <c r="B100" s="5">
        <v>4</v>
      </c>
      <c r="C100" s="1" t="s">
        <v>18</v>
      </c>
      <c r="F100" s="81">
        <f>I32</f>
        <v>15</v>
      </c>
      <c r="G100" s="1" t="str">
        <f>IF(F100&gt;0,"percent more expensive","percent less expensive")</f>
        <v>percent more expensive</v>
      </c>
    </row>
    <row r="101" spans="2:3" ht="13.5">
      <c r="B101" s="5"/>
      <c r="C101" s="1" t="s">
        <v>108</v>
      </c>
    </row>
    <row r="102" spans="2:3" ht="13.5">
      <c r="B102" s="5"/>
      <c r="C102" s="1" t="s">
        <v>109</v>
      </c>
    </row>
    <row r="103" spans="2:9" ht="15" thickBot="1">
      <c r="B103" s="5"/>
      <c r="D103" s="4">
        <f>D73</f>
        <v>-60</v>
      </c>
      <c r="E103" s="15" t="s">
        <v>110</v>
      </c>
      <c r="F103" s="82">
        <f>IF(F100&gt;0,1-F100/100,(1-F100/100))</f>
        <v>0.85</v>
      </c>
      <c r="G103" s="1" t="s">
        <v>111</v>
      </c>
      <c r="H103" s="18">
        <f>D103*F103</f>
        <v>-51</v>
      </c>
      <c r="I103" s="1" t="s">
        <v>7</v>
      </c>
    </row>
    <row r="104" spans="2:7" ht="15" thickBot="1">
      <c r="B104" s="5"/>
      <c r="D104" s="8" t="s">
        <v>46</v>
      </c>
      <c r="E104" s="27">
        <f>H103</f>
        <v>-51</v>
      </c>
      <c r="F104" s="27">
        <f>E73</f>
        <v>0.8</v>
      </c>
      <c r="G104" s="9" t="s">
        <v>40</v>
      </c>
    </row>
    <row r="105" spans="2:8" ht="15" thickBot="1">
      <c r="B105" s="5"/>
      <c r="C105" s="4"/>
      <c r="D105" s="39" t="s">
        <v>44</v>
      </c>
      <c r="E105" s="27">
        <f>D72</f>
        <v>88</v>
      </c>
      <c r="F105" s="27">
        <f>E72</f>
        <v>-0.4</v>
      </c>
      <c r="G105" s="28" t="s">
        <v>38</v>
      </c>
      <c r="H105" s="1" t="s">
        <v>112</v>
      </c>
    </row>
    <row r="106" spans="2:9" ht="13.5">
      <c r="B106" s="5"/>
      <c r="C106" s="4">
        <f>E104</f>
        <v>-51</v>
      </c>
      <c r="D106" s="4">
        <f>F104</f>
        <v>0.8</v>
      </c>
      <c r="E106" s="1" t="s">
        <v>53</v>
      </c>
      <c r="F106" s="4">
        <f>E105</f>
        <v>88</v>
      </c>
      <c r="G106" s="4">
        <f>F105</f>
        <v>-0.4</v>
      </c>
      <c r="H106" s="22" t="s">
        <v>38</v>
      </c>
      <c r="I106" s="4"/>
    </row>
    <row r="107" spans="2:8" ht="15" thickBot="1">
      <c r="B107" s="5"/>
      <c r="C107" s="4">
        <f>D106</f>
        <v>0.8</v>
      </c>
      <c r="D107" s="4" t="s">
        <v>40</v>
      </c>
      <c r="E107" s="4">
        <f>-G106</f>
        <v>0.4</v>
      </c>
      <c r="F107" s="4" t="s">
        <v>48</v>
      </c>
      <c r="G107" s="4">
        <f>F106</f>
        <v>88</v>
      </c>
      <c r="H107" s="4">
        <f>-C106</f>
        <v>51</v>
      </c>
    </row>
    <row r="108" spans="2:9" ht="15" thickBot="1">
      <c r="B108" s="5"/>
      <c r="C108" s="26"/>
      <c r="D108" s="11">
        <f>C107+E107</f>
        <v>1.2000000000000002</v>
      </c>
      <c r="E108" s="19" t="s">
        <v>48</v>
      </c>
      <c r="F108" s="18">
        <f>SUM(G107:H107)</f>
        <v>139</v>
      </c>
      <c r="G108" s="15" t="s">
        <v>8</v>
      </c>
      <c r="H108" s="41" t="s">
        <v>62</v>
      </c>
      <c r="I108" s="36">
        <f>F108/D108</f>
        <v>115.83333333333331</v>
      </c>
    </row>
    <row r="109" spans="2:5" ht="13.5">
      <c r="B109" s="5"/>
      <c r="C109" s="1" t="s">
        <v>0</v>
      </c>
      <c r="E109" s="4"/>
    </row>
    <row r="110" spans="2:7" ht="15" thickBot="1">
      <c r="B110" s="5"/>
      <c r="C110" s="3" t="s">
        <v>46</v>
      </c>
      <c r="D110" s="4">
        <f>E104</f>
        <v>-51</v>
      </c>
      <c r="E110" s="24">
        <f>F104</f>
        <v>0.8</v>
      </c>
      <c r="F110" s="25">
        <f>I108</f>
        <v>115.83333333333331</v>
      </c>
      <c r="G110" s="14">
        <f>D110+E110*F110</f>
        <v>41.66666666666666</v>
      </c>
    </row>
    <row r="111" spans="2:9" ht="15" thickBot="1">
      <c r="B111" s="5"/>
      <c r="C111" s="3" t="s">
        <v>44</v>
      </c>
      <c r="D111" s="4">
        <f>E105</f>
        <v>88</v>
      </c>
      <c r="E111" s="20">
        <f>+F105</f>
        <v>-0.4</v>
      </c>
      <c r="F111" s="25">
        <f>+I108</f>
        <v>115.83333333333331</v>
      </c>
      <c r="G111" s="14">
        <f>D111+E111*F111</f>
        <v>41.66666666666667</v>
      </c>
      <c r="H111" s="41" t="s">
        <v>70</v>
      </c>
      <c r="I111" s="37">
        <f>G110</f>
        <v>41.66666666666666</v>
      </c>
    </row>
    <row r="112" spans="2:9" ht="15" thickBot="1">
      <c r="B112" s="5"/>
      <c r="G112" s="1" t="s">
        <v>1</v>
      </c>
      <c r="H112" s="41" t="s">
        <v>74</v>
      </c>
      <c r="I112" s="37">
        <f>I108*I111</f>
        <v>4826.388888888887</v>
      </c>
    </row>
    <row r="113" spans="2:7" ht="15.75">
      <c r="B113" s="5"/>
      <c r="F113" s="75"/>
      <c r="G113" s="76"/>
    </row>
    <row r="114" spans="2:7" ht="15.75">
      <c r="B114" s="5"/>
      <c r="F114" s="75"/>
      <c r="G114" s="76"/>
    </row>
    <row r="115" spans="2:7" ht="15.75">
      <c r="B115" s="5"/>
      <c r="F115" s="75"/>
      <c r="G115" s="76"/>
    </row>
    <row r="116" spans="2:7" ht="15.75">
      <c r="B116" s="5"/>
      <c r="F116" s="75"/>
      <c r="G116" s="76"/>
    </row>
    <row r="117" spans="2:7" ht="15.75">
      <c r="B117" s="5"/>
      <c r="F117" s="75"/>
      <c r="G117" s="76"/>
    </row>
    <row r="118" spans="2:7" ht="15.75">
      <c r="B118" s="5"/>
      <c r="F118" s="75"/>
      <c r="G118" s="76"/>
    </row>
    <row r="119" spans="2:7" ht="15.75">
      <c r="B119" s="5"/>
      <c r="F119" s="75"/>
      <c r="G119" s="76"/>
    </row>
    <row r="120" spans="2:7" ht="15.75">
      <c r="B120" s="5"/>
      <c r="F120" s="75"/>
      <c r="G120" s="76"/>
    </row>
    <row r="121" spans="2:7" ht="15.75">
      <c r="B121" s="5"/>
      <c r="F121" s="75"/>
      <c r="G121" s="76"/>
    </row>
    <row r="122" spans="2:7" ht="15.75">
      <c r="B122" s="5"/>
      <c r="F122" s="75"/>
      <c r="G122" s="76"/>
    </row>
    <row r="123" spans="2:7" ht="15.75">
      <c r="B123" s="5"/>
      <c r="F123" s="75"/>
      <c r="G123" s="76"/>
    </row>
    <row r="124" spans="2:7" ht="15.75">
      <c r="B124" s="5"/>
      <c r="F124" s="75"/>
      <c r="G124" s="76"/>
    </row>
    <row r="125" spans="2:7" ht="15.75">
      <c r="B125" s="5"/>
      <c r="F125" s="75"/>
      <c r="G125" s="76"/>
    </row>
    <row r="126" spans="2:7" ht="15.75">
      <c r="B126" s="5"/>
      <c r="F126" s="75"/>
      <c r="G126" s="76"/>
    </row>
    <row r="127" spans="2:7" ht="15" customHeight="1">
      <c r="B127" s="5"/>
      <c r="F127" s="75"/>
      <c r="G127" s="76"/>
    </row>
    <row r="128" spans="2:7" ht="15.75">
      <c r="B128" s="5"/>
      <c r="F128" s="75"/>
      <c r="G128" s="76"/>
    </row>
    <row r="129" spans="2:7" ht="15.75">
      <c r="B129" s="5"/>
      <c r="F129" s="75"/>
      <c r="G129" s="76"/>
    </row>
    <row r="130" spans="2:7" ht="15.75">
      <c r="B130" s="5"/>
      <c r="F130" s="75"/>
      <c r="G130" s="76"/>
    </row>
    <row r="131" spans="2:7" ht="13.5">
      <c r="B131" s="5"/>
      <c r="F131" s="75"/>
      <c r="G131" s="76"/>
    </row>
    <row r="132" spans="2:7" ht="13.5">
      <c r="B132" s="5"/>
      <c r="F132" s="75"/>
      <c r="G132" s="76"/>
    </row>
    <row r="133" spans="2:7" ht="13.5">
      <c r="B133" s="5"/>
      <c r="F133" s="75"/>
      <c r="G133" s="76"/>
    </row>
    <row r="134" spans="2:7" ht="13.5">
      <c r="B134" s="5"/>
      <c r="F134" s="75"/>
      <c r="G134" s="76"/>
    </row>
    <row r="135" spans="2:7" ht="13.5">
      <c r="B135" s="5"/>
      <c r="F135" s="75"/>
      <c r="G135" s="76"/>
    </row>
    <row r="136" spans="2:7" ht="13.5">
      <c r="B136" s="5"/>
      <c r="F136" s="75"/>
      <c r="G136" s="76"/>
    </row>
    <row r="137" ht="13.5">
      <c r="B137" s="5"/>
    </row>
    <row r="138" spans="7:14" ht="0.75" customHeight="1">
      <c r="G138" s="31">
        <f>E140/(1+$I$32/100)</f>
        <v>-52.173913043478265</v>
      </c>
      <c r="H138" s="31">
        <f>E140-G138</f>
        <v>-7.826086956521735</v>
      </c>
      <c r="N138" s="1"/>
    </row>
    <row r="139" spans="3:14" ht="0.75" customHeight="1">
      <c r="C139" s="29" t="s">
        <v>30</v>
      </c>
      <c r="D139" s="51" t="s">
        <v>41</v>
      </c>
      <c r="E139" s="51" t="s">
        <v>45</v>
      </c>
      <c r="F139" s="51" t="s">
        <v>31</v>
      </c>
      <c r="G139" s="51" t="s">
        <v>32</v>
      </c>
      <c r="N139" s="1"/>
    </row>
    <row r="140" spans="3:14" ht="0.75" customHeight="1">
      <c r="C140">
        <v>0</v>
      </c>
      <c r="D140">
        <f>$D$72+$E$72*C140</f>
        <v>88</v>
      </c>
      <c r="E140" s="31">
        <f>$D$73+$E$73*C140</f>
        <v>-60</v>
      </c>
      <c r="F140" s="74">
        <f>$D$84</f>
        <v>20</v>
      </c>
      <c r="G140" s="31">
        <f>E140-$H$138</f>
        <v>-52.173913043478265</v>
      </c>
      <c r="N140" s="1"/>
    </row>
    <row r="141" spans="3:14" ht="0.75" customHeight="1">
      <c r="C141">
        <v>5</v>
      </c>
      <c r="D141">
        <f>IF(($D$72+$E$72*C141)&gt;0,($D$72+$E$72*C141),0)</f>
        <v>86</v>
      </c>
      <c r="E141" s="31">
        <f aca="true" t="shared" si="0" ref="E141:E173">$D$73+$E$73*C141</f>
        <v>-56</v>
      </c>
      <c r="F141" s="74">
        <f aca="true" t="shared" si="1" ref="F141:F173">$D$84</f>
        <v>20</v>
      </c>
      <c r="G141" s="31">
        <f aca="true" t="shared" si="2" ref="G141:G173">E141-$H$138</f>
        <v>-48.173913043478265</v>
      </c>
      <c r="N141" s="1"/>
    </row>
    <row r="142" spans="3:14" ht="0.75" customHeight="1">
      <c r="C142">
        <f>C141+5</f>
        <v>10</v>
      </c>
      <c r="D142">
        <f aca="true" t="shared" si="3" ref="D142:D173">IF(($D$72+$E$72*C142)&gt;0,($D$72+$E$72*C142),0)</f>
        <v>84</v>
      </c>
      <c r="E142" s="31">
        <f t="shared" si="0"/>
        <v>-52</v>
      </c>
      <c r="F142" s="74">
        <f t="shared" si="1"/>
        <v>20</v>
      </c>
      <c r="G142" s="31">
        <f t="shared" si="2"/>
        <v>-44.173913043478265</v>
      </c>
      <c r="N142" s="1"/>
    </row>
    <row r="143" spans="3:14" ht="0.75" customHeight="1">
      <c r="C143">
        <f aca="true" t="shared" si="4" ref="C143:C173">C142+5</f>
        <v>15</v>
      </c>
      <c r="D143">
        <f t="shared" si="3"/>
        <v>82</v>
      </c>
      <c r="E143" s="31">
        <f t="shared" si="0"/>
        <v>-48</v>
      </c>
      <c r="F143" s="74">
        <f t="shared" si="1"/>
        <v>20</v>
      </c>
      <c r="G143" s="31">
        <f t="shared" si="2"/>
        <v>-40.173913043478265</v>
      </c>
      <c r="N143" s="1"/>
    </row>
    <row r="144" spans="3:14" ht="0.75" customHeight="1">
      <c r="C144">
        <f t="shared" si="4"/>
        <v>20</v>
      </c>
      <c r="D144">
        <f t="shared" si="3"/>
        <v>80</v>
      </c>
      <c r="E144" s="31">
        <f t="shared" si="0"/>
        <v>-44</v>
      </c>
      <c r="F144" s="74">
        <f t="shared" si="1"/>
        <v>20</v>
      </c>
      <c r="G144" s="31">
        <f t="shared" si="2"/>
        <v>-36.173913043478265</v>
      </c>
      <c r="N144" s="1"/>
    </row>
    <row r="145" spans="3:14" ht="0.75" customHeight="1">
      <c r="C145">
        <f t="shared" si="4"/>
        <v>25</v>
      </c>
      <c r="D145">
        <f t="shared" si="3"/>
        <v>78</v>
      </c>
      <c r="E145" s="31">
        <f t="shared" si="0"/>
        <v>-40</v>
      </c>
      <c r="F145" s="74">
        <f t="shared" si="1"/>
        <v>20</v>
      </c>
      <c r="G145" s="31">
        <f t="shared" si="2"/>
        <v>-32.173913043478265</v>
      </c>
      <c r="N145" s="1"/>
    </row>
    <row r="146" spans="3:14" ht="0.75" customHeight="1">
      <c r="C146">
        <f t="shared" si="4"/>
        <v>30</v>
      </c>
      <c r="D146">
        <f t="shared" si="3"/>
        <v>76</v>
      </c>
      <c r="E146" s="31">
        <f t="shared" si="0"/>
        <v>-36</v>
      </c>
      <c r="F146" s="74">
        <f t="shared" si="1"/>
        <v>20</v>
      </c>
      <c r="G146" s="31">
        <f t="shared" si="2"/>
        <v>-28.173913043478265</v>
      </c>
      <c r="N146" s="1"/>
    </row>
    <row r="147" spans="3:14" ht="0.75" customHeight="1">
      <c r="C147">
        <f t="shared" si="4"/>
        <v>35</v>
      </c>
      <c r="D147">
        <f t="shared" si="3"/>
        <v>74</v>
      </c>
      <c r="E147" s="31">
        <f t="shared" si="0"/>
        <v>-32</v>
      </c>
      <c r="F147" s="74">
        <f t="shared" si="1"/>
        <v>20</v>
      </c>
      <c r="G147" s="31">
        <f t="shared" si="2"/>
        <v>-24.173913043478265</v>
      </c>
      <c r="N147" s="1"/>
    </row>
    <row r="148" spans="3:14" ht="0.75" customHeight="1">
      <c r="C148">
        <f t="shared" si="4"/>
        <v>40</v>
      </c>
      <c r="D148">
        <f t="shared" si="3"/>
        <v>72</v>
      </c>
      <c r="E148" s="31">
        <f t="shared" si="0"/>
        <v>-28</v>
      </c>
      <c r="F148" s="74">
        <f t="shared" si="1"/>
        <v>20</v>
      </c>
      <c r="G148" s="31">
        <f t="shared" si="2"/>
        <v>-20.173913043478265</v>
      </c>
      <c r="N148" s="1"/>
    </row>
    <row r="149" spans="3:14" ht="0.75" customHeight="1">
      <c r="C149">
        <f t="shared" si="4"/>
        <v>45</v>
      </c>
      <c r="D149">
        <f t="shared" si="3"/>
        <v>70</v>
      </c>
      <c r="E149" s="31">
        <f t="shared" si="0"/>
        <v>-24</v>
      </c>
      <c r="F149" s="74">
        <f t="shared" si="1"/>
        <v>20</v>
      </c>
      <c r="G149" s="31">
        <f t="shared" si="2"/>
        <v>-16.173913043478265</v>
      </c>
      <c r="N149" s="1"/>
    </row>
    <row r="150" spans="3:14" ht="0.75" customHeight="1">
      <c r="C150">
        <f t="shared" si="4"/>
        <v>50</v>
      </c>
      <c r="D150">
        <f t="shared" si="3"/>
        <v>68</v>
      </c>
      <c r="E150" s="31">
        <f t="shared" si="0"/>
        <v>-20</v>
      </c>
      <c r="F150" s="74">
        <f t="shared" si="1"/>
        <v>20</v>
      </c>
      <c r="G150" s="31">
        <f t="shared" si="2"/>
        <v>-12.173913043478265</v>
      </c>
      <c r="N150" s="1"/>
    </row>
    <row r="151" spans="3:14" ht="0.75" customHeight="1">
      <c r="C151">
        <f t="shared" si="4"/>
        <v>55</v>
      </c>
      <c r="D151">
        <f t="shared" si="3"/>
        <v>66</v>
      </c>
      <c r="E151" s="31">
        <f t="shared" si="0"/>
        <v>-16</v>
      </c>
      <c r="F151" s="74">
        <f t="shared" si="1"/>
        <v>20</v>
      </c>
      <c r="G151" s="31">
        <f t="shared" si="2"/>
        <v>-8.173913043478265</v>
      </c>
      <c r="N151" s="1"/>
    </row>
    <row r="152" spans="3:7" ht="0.75" customHeight="1">
      <c r="C152">
        <f t="shared" si="4"/>
        <v>60</v>
      </c>
      <c r="D152">
        <f t="shared" si="3"/>
        <v>64</v>
      </c>
      <c r="E152" s="31">
        <f t="shared" si="0"/>
        <v>-12</v>
      </c>
      <c r="F152" s="74">
        <f t="shared" si="1"/>
        <v>20</v>
      </c>
      <c r="G152" s="31">
        <f t="shared" si="2"/>
        <v>-4.173913043478265</v>
      </c>
    </row>
    <row r="153" spans="3:7" ht="0.75" customHeight="1">
      <c r="C153">
        <f t="shared" si="4"/>
        <v>65</v>
      </c>
      <c r="D153">
        <f t="shared" si="3"/>
        <v>62</v>
      </c>
      <c r="E153" s="31">
        <f t="shared" si="0"/>
        <v>-8</v>
      </c>
      <c r="F153" s="74">
        <f t="shared" si="1"/>
        <v>20</v>
      </c>
      <c r="G153" s="31">
        <f t="shared" si="2"/>
        <v>-0.1739130434782652</v>
      </c>
    </row>
    <row r="154" spans="3:7" ht="0.75" customHeight="1">
      <c r="C154">
        <f t="shared" si="4"/>
        <v>70</v>
      </c>
      <c r="D154">
        <f t="shared" si="3"/>
        <v>60</v>
      </c>
      <c r="E154" s="31">
        <f t="shared" si="0"/>
        <v>-4</v>
      </c>
      <c r="F154" s="74">
        <f t="shared" si="1"/>
        <v>20</v>
      </c>
      <c r="G154" s="31">
        <f t="shared" si="2"/>
        <v>3.826086956521735</v>
      </c>
    </row>
    <row r="155" spans="3:7" ht="0.75" customHeight="1">
      <c r="C155">
        <f t="shared" si="4"/>
        <v>75</v>
      </c>
      <c r="D155">
        <f t="shared" si="3"/>
        <v>58</v>
      </c>
      <c r="E155" s="31">
        <f t="shared" si="0"/>
        <v>0</v>
      </c>
      <c r="F155" s="74">
        <f t="shared" si="1"/>
        <v>20</v>
      </c>
      <c r="G155" s="31">
        <f t="shared" si="2"/>
        <v>7.826086956521735</v>
      </c>
    </row>
    <row r="156" spans="3:7" ht="0.75" customHeight="1">
      <c r="C156">
        <f t="shared" si="4"/>
        <v>80</v>
      </c>
      <c r="D156">
        <f t="shared" si="3"/>
        <v>56</v>
      </c>
      <c r="E156" s="31">
        <f t="shared" si="0"/>
        <v>4</v>
      </c>
      <c r="F156" s="74">
        <f t="shared" si="1"/>
        <v>20</v>
      </c>
      <c r="G156" s="31">
        <f t="shared" si="2"/>
        <v>11.826086956521735</v>
      </c>
    </row>
    <row r="157" spans="3:7" ht="0.75" customHeight="1">
      <c r="C157">
        <f t="shared" si="4"/>
        <v>85</v>
      </c>
      <c r="D157">
        <f t="shared" si="3"/>
        <v>54</v>
      </c>
      <c r="E157" s="31">
        <f t="shared" si="0"/>
        <v>8</v>
      </c>
      <c r="F157" s="74">
        <f t="shared" si="1"/>
        <v>20</v>
      </c>
      <c r="G157" s="31">
        <f t="shared" si="2"/>
        <v>15.826086956521735</v>
      </c>
    </row>
    <row r="158" spans="3:7" ht="0.75" customHeight="1">
      <c r="C158">
        <f t="shared" si="4"/>
        <v>90</v>
      </c>
      <c r="D158">
        <f t="shared" si="3"/>
        <v>52</v>
      </c>
      <c r="E158" s="31">
        <f t="shared" si="0"/>
        <v>12</v>
      </c>
      <c r="F158" s="74">
        <f t="shared" si="1"/>
        <v>20</v>
      </c>
      <c r="G158" s="31">
        <f t="shared" si="2"/>
        <v>19.826086956521735</v>
      </c>
    </row>
    <row r="159" spans="3:7" ht="0.75" customHeight="1">
      <c r="C159">
        <f t="shared" si="4"/>
        <v>95</v>
      </c>
      <c r="D159">
        <f t="shared" si="3"/>
        <v>50</v>
      </c>
      <c r="E159" s="31">
        <f t="shared" si="0"/>
        <v>16</v>
      </c>
      <c r="F159" s="74">
        <f t="shared" si="1"/>
        <v>20</v>
      </c>
      <c r="G159" s="31">
        <f t="shared" si="2"/>
        <v>23.826086956521735</v>
      </c>
    </row>
    <row r="160" spans="3:7" ht="0.75" customHeight="1">
      <c r="C160">
        <f t="shared" si="4"/>
        <v>100</v>
      </c>
      <c r="D160">
        <f t="shared" si="3"/>
        <v>48</v>
      </c>
      <c r="E160" s="31">
        <f t="shared" si="0"/>
        <v>20</v>
      </c>
      <c r="F160" s="74">
        <f t="shared" si="1"/>
        <v>20</v>
      </c>
      <c r="G160" s="31">
        <f t="shared" si="2"/>
        <v>27.826086956521735</v>
      </c>
    </row>
    <row r="161" spans="3:7" ht="0.75" customHeight="1">
      <c r="C161">
        <f t="shared" si="4"/>
        <v>105</v>
      </c>
      <c r="D161">
        <f t="shared" si="3"/>
        <v>46</v>
      </c>
      <c r="E161" s="31">
        <f t="shared" si="0"/>
        <v>24</v>
      </c>
      <c r="F161" s="74">
        <f t="shared" si="1"/>
        <v>20</v>
      </c>
      <c r="G161" s="31">
        <f t="shared" si="2"/>
        <v>31.826086956521735</v>
      </c>
    </row>
    <row r="162" spans="3:14" ht="0.75" customHeight="1">
      <c r="C162">
        <f t="shared" si="4"/>
        <v>110</v>
      </c>
      <c r="D162">
        <f t="shared" si="3"/>
        <v>44</v>
      </c>
      <c r="E162" s="31">
        <f t="shared" si="0"/>
        <v>28</v>
      </c>
      <c r="F162" s="74">
        <f t="shared" si="1"/>
        <v>20</v>
      </c>
      <c r="G162" s="31">
        <f t="shared" si="2"/>
        <v>35.826086956521735</v>
      </c>
      <c r="N162"/>
    </row>
    <row r="163" spans="3:14" ht="0.75" customHeight="1">
      <c r="C163">
        <f t="shared" si="4"/>
        <v>115</v>
      </c>
      <c r="D163">
        <f t="shared" si="3"/>
        <v>42</v>
      </c>
      <c r="E163" s="31">
        <f t="shared" si="0"/>
        <v>32</v>
      </c>
      <c r="F163" s="74">
        <f t="shared" si="1"/>
        <v>20</v>
      </c>
      <c r="G163" s="31">
        <f t="shared" si="2"/>
        <v>39.826086956521735</v>
      </c>
      <c r="N163"/>
    </row>
    <row r="164" spans="3:14" ht="0.75" customHeight="1">
      <c r="C164">
        <f t="shared" si="4"/>
        <v>120</v>
      </c>
      <c r="D164">
        <f t="shared" si="3"/>
        <v>40</v>
      </c>
      <c r="E164" s="31">
        <f t="shared" si="0"/>
        <v>36</v>
      </c>
      <c r="F164" s="74">
        <f t="shared" si="1"/>
        <v>20</v>
      </c>
      <c r="G164" s="31">
        <f t="shared" si="2"/>
        <v>43.826086956521735</v>
      </c>
      <c r="N164"/>
    </row>
    <row r="165" spans="3:14" ht="0.75" customHeight="1">
      <c r="C165">
        <f t="shared" si="4"/>
        <v>125</v>
      </c>
      <c r="D165">
        <f t="shared" si="3"/>
        <v>38</v>
      </c>
      <c r="E165" s="31">
        <f t="shared" si="0"/>
        <v>40</v>
      </c>
      <c r="F165" s="74">
        <f t="shared" si="1"/>
        <v>20</v>
      </c>
      <c r="G165" s="31">
        <f t="shared" si="2"/>
        <v>47.826086956521735</v>
      </c>
      <c r="N165"/>
    </row>
    <row r="166" spans="3:14" ht="0.75" customHeight="1">
      <c r="C166">
        <f t="shared" si="4"/>
        <v>130</v>
      </c>
      <c r="D166">
        <f t="shared" si="3"/>
        <v>36</v>
      </c>
      <c r="E166" s="31">
        <f t="shared" si="0"/>
        <v>44</v>
      </c>
      <c r="F166" s="74">
        <f t="shared" si="1"/>
        <v>20</v>
      </c>
      <c r="G166" s="31">
        <f t="shared" si="2"/>
        <v>51.826086956521735</v>
      </c>
      <c r="N166"/>
    </row>
    <row r="167" spans="3:14" ht="0.75" customHeight="1">
      <c r="C167">
        <f t="shared" si="4"/>
        <v>135</v>
      </c>
      <c r="D167">
        <f t="shared" si="3"/>
        <v>34</v>
      </c>
      <c r="E167" s="31">
        <f t="shared" si="0"/>
        <v>48</v>
      </c>
      <c r="F167" s="74">
        <f t="shared" si="1"/>
        <v>20</v>
      </c>
      <c r="G167" s="31">
        <f t="shared" si="2"/>
        <v>55.826086956521735</v>
      </c>
      <c r="N167"/>
    </row>
    <row r="168" spans="3:14" ht="0.75" customHeight="1">
      <c r="C168">
        <f t="shared" si="4"/>
        <v>140</v>
      </c>
      <c r="D168">
        <f t="shared" si="3"/>
        <v>32</v>
      </c>
      <c r="E168" s="31">
        <f t="shared" si="0"/>
        <v>52</v>
      </c>
      <c r="F168" s="74">
        <f t="shared" si="1"/>
        <v>20</v>
      </c>
      <c r="G168" s="31">
        <f t="shared" si="2"/>
        <v>59.826086956521735</v>
      </c>
      <c r="N168"/>
    </row>
    <row r="169" spans="3:7" ht="0.75" customHeight="1">
      <c r="C169">
        <f t="shared" si="4"/>
        <v>145</v>
      </c>
      <c r="D169">
        <f t="shared" si="3"/>
        <v>30</v>
      </c>
      <c r="E169" s="31">
        <f t="shared" si="0"/>
        <v>56</v>
      </c>
      <c r="F169" s="74">
        <f t="shared" si="1"/>
        <v>20</v>
      </c>
      <c r="G169" s="31">
        <f t="shared" si="2"/>
        <v>63.826086956521735</v>
      </c>
    </row>
    <row r="170" spans="3:7" ht="0.75" customHeight="1">
      <c r="C170">
        <f t="shared" si="4"/>
        <v>150</v>
      </c>
      <c r="D170">
        <f t="shared" si="3"/>
        <v>28</v>
      </c>
      <c r="E170" s="31">
        <f t="shared" si="0"/>
        <v>60</v>
      </c>
      <c r="F170" s="74">
        <f t="shared" si="1"/>
        <v>20</v>
      </c>
      <c r="G170" s="31">
        <f t="shared" si="2"/>
        <v>67.82608695652173</v>
      </c>
    </row>
    <row r="171" spans="3:7" ht="0.75" customHeight="1">
      <c r="C171">
        <f t="shared" si="4"/>
        <v>155</v>
      </c>
      <c r="D171">
        <f t="shared" si="3"/>
        <v>26</v>
      </c>
      <c r="E171" s="31">
        <f t="shared" si="0"/>
        <v>64</v>
      </c>
      <c r="F171" s="74">
        <f t="shared" si="1"/>
        <v>20</v>
      </c>
      <c r="G171" s="31">
        <f t="shared" si="2"/>
        <v>71.82608695652173</v>
      </c>
    </row>
    <row r="172" spans="3:7" ht="0.75" customHeight="1">
      <c r="C172">
        <f t="shared" si="4"/>
        <v>160</v>
      </c>
      <c r="D172">
        <f t="shared" si="3"/>
        <v>24</v>
      </c>
      <c r="E172" s="31">
        <f t="shared" si="0"/>
        <v>68</v>
      </c>
      <c r="F172" s="74">
        <f t="shared" si="1"/>
        <v>20</v>
      </c>
      <c r="G172" s="31">
        <f t="shared" si="2"/>
        <v>75.82608695652173</v>
      </c>
    </row>
    <row r="173" spans="3:7" ht="0.75" customHeight="1">
      <c r="C173">
        <f t="shared" si="4"/>
        <v>165</v>
      </c>
      <c r="D173">
        <f t="shared" si="3"/>
        <v>22</v>
      </c>
      <c r="E173" s="31">
        <f t="shared" si="0"/>
        <v>72</v>
      </c>
      <c r="F173" s="74">
        <f t="shared" si="1"/>
        <v>20</v>
      </c>
      <c r="G173" s="31">
        <f t="shared" si="2"/>
        <v>79.82608695652173</v>
      </c>
    </row>
    <row r="174" ht="0.75" customHeight="1">
      <c r="F174"/>
    </row>
    <row r="175" ht="0.75" customHeight="1">
      <c r="F175"/>
    </row>
    <row r="176" ht="0.75" customHeight="1">
      <c r="F176"/>
    </row>
    <row r="177" ht="0.75" customHeight="1">
      <c r="F177"/>
    </row>
    <row r="178" ht="0.75" customHeight="1"/>
    <row r="179" ht="0.75" customHeight="1"/>
    <row r="180" ht="0.75" customHeight="1"/>
    <row r="181" ht="0.75" customHeight="1"/>
    <row r="182" ht="0.75" customHeight="1"/>
    <row r="183" ht="0.75" customHeight="1"/>
    <row r="184" ht="0.75" customHeight="1"/>
    <row r="185" ht="0.75" customHeight="1"/>
    <row r="186" ht="0.75" customHeight="1"/>
    <row r="187" ht="0.75" customHeight="1"/>
    <row r="188" ht="0.75" customHeight="1"/>
    <row r="189" ht="0.75" customHeight="1"/>
    <row r="190" ht="0.75" customHeight="1"/>
    <row r="191" ht="0.75" customHeight="1"/>
    <row r="192" ht="0.75" customHeight="1"/>
    <row r="193" ht="0.75" customHeight="1"/>
    <row r="194" ht="0.75" customHeight="1"/>
    <row r="195" ht="0.75" customHeight="1"/>
    <row r="196" ht="0.75" customHeight="1"/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2000-02-16T16:42:44Z</cp:lastPrinted>
  <dcterms:created xsi:type="dcterms:W3CDTF">1999-03-24T16:20:09Z</dcterms:created>
  <cp:category/>
  <cp:version/>
  <cp:contentType/>
  <cp:contentStatus/>
</cp:coreProperties>
</file>