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20" windowWidth="17460" windowHeight="12480" tabRatio="13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<sst xmlns="http://schemas.openxmlformats.org/spreadsheetml/2006/main" count="195" uniqueCount="115">
  <si>
    <t>création d'un système fiscal qui sert d'une façon efficiente économique à la réalisation des activités par le secteur public sans réduire</t>
  </si>
  <si>
    <t xml:space="preserve">le niveau du bien-être social.  Le défi est encore plus grand tenant compte de l'existence du risque et de l'incertitude.  Pour l'indice </t>
  </si>
  <si>
    <t>des inégalités des revenus (le Gini), nous nous servons de l'indice de Champernowne.</t>
  </si>
  <si>
    <t xml:space="preserve">       Cas d'Etude sur l'Utilité Sociale et de la Répartition Socio-optimale des Revenus</t>
  </si>
  <si>
    <t xml:space="preserve">dépenses du secteur public sur le niveau de l'inégalité des revenus, et les fonctions de l'utilité individuelle. On trouve ci-joint 3 individus </t>
  </si>
  <si>
    <t xml:space="preserve">avec des fonctions de l'utilité sur les revenus.  Vu les taux fiscaux (soit proportionnels, progressifs, ou régressifs) avec une politique </t>
  </si>
  <si>
    <t>déclarée, il faut calculer les recettes fiscales, l'indice de l'inégalité avant et après une répartition des recettes fiscales ainsi que le niveau</t>
  </si>
  <si>
    <t>du bien-être social.  Le niveau du bien-être social est basé sur la somme de l'utilité totale pour les 3 individus. Vu ces paramètres, il n'est</t>
  </si>
  <si>
    <r>
      <t xml:space="preserve">pas évident </t>
    </r>
    <r>
      <rPr>
        <i/>
        <sz val="12"/>
        <rFont val="Helv"/>
        <family val="0"/>
      </rPr>
      <t>a priori</t>
    </r>
    <r>
      <rPr>
        <sz val="12"/>
        <rFont val="Helv"/>
        <family val="0"/>
      </rPr>
      <t xml:space="preserve"> qu'une politique égalitaire (basée d'un régime fiscal progressif, par exemple) augmentera le niveau du bien-être</t>
    </r>
  </si>
  <si>
    <t xml:space="preserve">social.  Donc, on peut avoir un système fiscal avec des taux progressifs avec soit une augmentation soit une diminution du bien-être </t>
  </si>
  <si>
    <t xml:space="preserve">social.  Toute politique qui ignore les fonctions de l'utilité individuelles sera donc vouée à un échec, y compris la création d'un </t>
  </si>
  <si>
    <t xml:space="preserve">comportement criminel par qui les individus cherchent une maximisation de leurs bien-êtres individuels.  Il reste donc le défi de la </t>
  </si>
  <si>
    <t>(=Bien-être social)</t>
  </si>
  <si>
    <t>et sa Répartition</t>
  </si>
  <si>
    <t>On peut résumer de façon graphique les effets du régime fiscal.  On dégage d'abord une courbe de Lorenz, qui</t>
  </si>
  <si>
    <t>montre la liaison entre le pourcentage cumulé des revenus et le pourcentage cumulé de la population.  Avec</t>
  </si>
  <si>
    <t>un régime d'une égalité parfaite, toute répartition correspond à une ligne d'une pente de 45 degrés.  Vu une</t>
  </si>
  <si>
    <t>répartition inégale, la courbe de Lorenz tombera en dessous de la ligne d'une répartition de parfaite égalité.</t>
  </si>
  <si>
    <t>Le statisticien Corrado Gini (1931) nous fournit le premier indice de l'inégalité d'une répartition basé sur le calcul</t>
  </si>
  <si>
    <t>des superficies relatives.  Son indice correspond au rapport de la superficie de l'espace en dessous de la ligne de la</t>
  </si>
  <si>
    <t>parfaite égalité jusqu'à la courbe de Lorenz, indiquée ci-dessous comme D, et qui est divisée par la superficie</t>
  </si>
  <si>
    <t>du triangle ABC.  Plus égale soit la répartition, moins sera la valeur du D, et vice versa.  L'Indice se traduit donc</t>
  </si>
  <si>
    <t>avec une égalité parfaite qui correspond à zéro, et une inégalité parfaite par une valeur de 1.  L'Indice de</t>
  </si>
  <si>
    <t>David Champernowne nous permet d'un calcul rapide d'un équivalent de l'indice de Gini.</t>
  </si>
  <si>
    <t>Tableau de bord du Cas d'étude</t>
  </si>
  <si>
    <t>Répartition proportionnelle</t>
  </si>
  <si>
    <t>des recettes fiscale</t>
  </si>
  <si>
    <t>Puissance</t>
  </si>
  <si>
    <t>Taux Fisc.</t>
  </si>
  <si>
    <t>Taux de croissance:</t>
  </si>
  <si>
    <t xml:space="preserve">               Choississez:</t>
  </si>
  <si>
    <t>Résultats:</t>
  </si>
  <si>
    <t>Cas de Référence</t>
  </si>
  <si>
    <t>Revenu total avant le régime</t>
  </si>
  <si>
    <t>Utilité sociale avant le régime</t>
  </si>
  <si>
    <t>Recettes fiscales</t>
  </si>
  <si>
    <t>Revenus nets avant la répartition</t>
  </si>
  <si>
    <t>Revenus nets après la répartition</t>
  </si>
  <si>
    <t>Utilité Sociale après le régime</t>
  </si>
  <si>
    <t>Niveau moyen des revenus avant le régime</t>
  </si>
  <si>
    <t>Revenu moyen après l'imposition du régime fiscal avant la répartition</t>
  </si>
  <si>
    <t>Revenu moyen après l'imposition du régime fiscal après la répartition</t>
  </si>
  <si>
    <t>l'indice du Gini avant le régime fiscal</t>
  </si>
  <si>
    <t>l'indice du Gini après le régime fiscal et avant la répartition</t>
  </si>
  <si>
    <t>l'indice du Gini après le régime fiscal et après la répartition</t>
  </si>
  <si>
    <t>Egalité part.</t>
  </si>
  <si>
    <t>Rev.Avant</t>
  </si>
  <si>
    <t>Rev. Après</t>
  </si>
  <si>
    <t>Valeurs pour le graphique</t>
  </si>
  <si>
    <t xml:space="preserve">   Il existe une différence nette entre la notion d'une fonction de l'utilité individuelle (et sociale) et la répartition des revenus (soit un indice</t>
  </si>
  <si>
    <t>de l'inégalité revenus).  Toute politique de la part d'une intervention du secteur public qui vise une amélioration du bien-être social (soit</t>
  </si>
  <si>
    <t>une diminution de l'inégalité des revenus) doit comprendre trois principes de base:  les taux fiscaux sur les revenus, la répartition des</t>
  </si>
  <si>
    <t>l'Utilité Individuelle</t>
  </si>
  <si>
    <t>l'Utilité Totale</t>
  </si>
  <si>
    <t>Avant l'Impôt</t>
  </si>
  <si>
    <t>Taux</t>
  </si>
  <si>
    <t>Fiscal</t>
  </si>
  <si>
    <t>Recettes</t>
  </si>
  <si>
    <t>Fiscales</t>
  </si>
  <si>
    <t>Revenu</t>
  </si>
  <si>
    <t>Répartition</t>
  </si>
  <si>
    <t>Après l'impôt</t>
  </si>
  <si>
    <t xml:space="preserve">les Fonctions de   </t>
  </si>
  <si>
    <t>Revenus</t>
  </si>
  <si>
    <t>Nets avant la</t>
  </si>
  <si>
    <t>Nets après la</t>
  </si>
  <si>
    <t>Pour les cellules ci-jointes, calculez les valeurs indiquées.  Pour la répartition des recettes fiscales à travers les 3 individus,</t>
  </si>
  <si>
    <t>utilizes les proportions ci-dessous:</t>
  </si>
  <si>
    <t>Pourcentage des recettes fiscales versées à l'individu A:</t>
  </si>
  <si>
    <t>Pourcentage des recettes fiscales versées à l'individu B:</t>
  </si>
  <si>
    <t>Pourcentage des recettes fiscales versées à l'individu C:</t>
  </si>
  <si>
    <t>Qu'est ce-que c'est le niveau de l'utilité social avant l'imposition du régime fiscal?</t>
  </si>
  <si>
    <t>(n.b. - calculez la somme de l'utilité totale pour les 3 individus)</t>
  </si>
  <si>
    <t>Qu'est-ce que c'est le niveau moyen du revenu des trois individus avant l'imposition</t>
  </si>
  <si>
    <t>du régime fiscal?</t>
  </si>
  <si>
    <t>Qu'est ce que c'est la valeur de l'indice de l'inégalité des revenus avant l'imposition</t>
  </si>
  <si>
    <t>du régime fiscal?  (n.b., utilisez l'indice de Champernowne:  I = 1 - g/m, d'où</t>
  </si>
  <si>
    <t>g = la moyenne géométrique et m = la moyenne mathématique)</t>
  </si>
  <si>
    <t>Qu'est ce que c'est le niveau moyen des revenus après l'imposition du régime fiscal:</t>
  </si>
  <si>
    <t>Avant la répartition des recettes fiscales.</t>
  </si>
  <si>
    <t>Après la répartition des recettes fiscales.</t>
  </si>
  <si>
    <t>Qu'est-ce que c'est la valeur de l'indice de l'inégalité sur les revenus:</t>
  </si>
  <si>
    <t>Qu'est-ce que c'est la valeur de l'utilité sociale:</t>
  </si>
  <si>
    <t xml:space="preserve">Que peut-on constater à l'égard de l'indépendence ou l'interdépendence des </t>
  </si>
  <si>
    <t xml:space="preserve">fonctions individuelles de l'utilité sur la répartition des revenus et sur les indices </t>
  </si>
  <si>
    <t>de l'inégalité des revenus?</t>
  </si>
  <si>
    <t>Corrigé aux Cas d'Etude</t>
  </si>
  <si>
    <t xml:space="preserve"> P. LeBel</t>
  </si>
  <si>
    <t>Totaux:</t>
  </si>
  <si>
    <t>Revenus:</t>
  </si>
  <si>
    <t>Utilité Sociale:</t>
  </si>
  <si>
    <t>Recettes:</t>
  </si>
  <si>
    <t>m =</t>
  </si>
  <si>
    <t>(moyenne géométrique):</t>
  </si>
  <si>
    <t>Indice Champernowne</t>
  </si>
  <si>
    <t>Avant</t>
  </si>
  <si>
    <t>Après</t>
  </si>
  <si>
    <t>Utilité Sociale</t>
  </si>
  <si>
    <t>A:</t>
  </si>
  <si>
    <t>B:</t>
  </si>
  <si>
    <t>C:</t>
  </si>
  <si>
    <t>A.</t>
  </si>
  <si>
    <r>
      <t>U</t>
    </r>
    <r>
      <rPr>
        <b/>
        <vertAlign val="subscript"/>
        <sz val="12"/>
        <rFont val="Helv"/>
        <family val="0"/>
      </rPr>
      <t>A</t>
    </r>
    <r>
      <rPr>
        <b/>
        <sz val="12"/>
        <rFont val="Helv"/>
        <family val="0"/>
      </rPr>
      <t xml:space="preserve"> =</t>
    </r>
  </si>
  <si>
    <t xml:space="preserve"> =</t>
  </si>
  <si>
    <t>B.</t>
  </si>
  <si>
    <r>
      <t>U</t>
    </r>
    <r>
      <rPr>
        <b/>
        <vertAlign val="subscript"/>
        <sz val="12"/>
        <rFont val="Helv"/>
        <family val="0"/>
      </rPr>
      <t>B</t>
    </r>
    <r>
      <rPr>
        <b/>
        <sz val="12"/>
        <rFont val="Helv"/>
        <family val="0"/>
      </rPr>
      <t xml:space="preserve"> =</t>
    </r>
  </si>
  <si>
    <t>C.</t>
  </si>
  <si>
    <r>
      <t>U</t>
    </r>
    <r>
      <rPr>
        <b/>
        <vertAlign val="subscript"/>
        <sz val="12"/>
        <rFont val="Helv"/>
        <family val="0"/>
      </rPr>
      <t>C</t>
    </r>
    <r>
      <rPr>
        <b/>
        <sz val="12"/>
        <rFont val="Helv"/>
        <family val="0"/>
      </rPr>
      <t xml:space="preserve"> =</t>
    </r>
  </si>
  <si>
    <t>g =</t>
  </si>
  <si>
    <t>a.</t>
  </si>
  <si>
    <t>b.</t>
  </si>
  <si>
    <t xml:space="preserve">     </t>
  </si>
  <si>
    <t>Base</t>
  </si>
  <si>
    <t>© 2003</t>
  </si>
  <si>
    <t>P. LeBel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</si>
</sst>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&quot;$&quot;#,##0.00\);[Red]\(&quot;$&quot;#,##0.00\)"/>
    <numFmt numFmtId="165" formatCode="0.0000"/>
    <numFmt numFmtId="166" formatCode="&quot;$&quot;#,##0.00;[Red]\(&quot;$&quot;#,##0.00\)"/>
    <numFmt numFmtId="167" formatCode="0.\ "/>
    <numFmt numFmtId="168" formatCode="#,##0.0"/>
    <numFmt numFmtId="169" formatCode="#,##0.000000000000"/>
    <numFmt numFmtId="170" formatCode="&quot;$&quot;#,##0.00"/>
    <numFmt numFmtId="171" formatCode="&quot;$&quot;#,##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sz val="9.5"/>
      <name val="Helv"/>
      <family val="0"/>
    </font>
    <font>
      <sz val="8.75"/>
      <name val="Helv"/>
      <family val="0"/>
    </font>
    <font>
      <b/>
      <sz val="8.75"/>
      <name val="Helv"/>
      <family val="0"/>
    </font>
    <font>
      <i/>
      <sz val="12"/>
      <name val="Helv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10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7" fontId="5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167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/>
    </xf>
    <xf numFmtId="166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164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166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10" fontId="5" fillId="0" borderId="24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0" fontId="7" fillId="0" borderId="6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10" fontId="7" fillId="0" borderId="25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26" xfId="0" applyFont="1" applyBorder="1" applyAlignment="1">
      <alignment/>
    </xf>
    <xf numFmtId="170" fontId="9" fillId="0" borderId="26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7" xfId="0" applyNumberFormat="1" applyFont="1" applyBorder="1" applyAlignment="1">
      <alignment/>
    </xf>
    <xf numFmtId="170" fontId="9" fillId="0" borderId="2" xfId="0" applyNumberFormat="1" applyFont="1" applyBorder="1" applyAlignment="1">
      <alignment/>
    </xf>
    <xf numFmtId="170" fontId="9" fillId="0" borderId="27" xfId="0" applyNumberFormat="1" applyFont="1" applyBorder="1" applyAlignment="1">
      <alignment/>
    </xf>
    <xf numFmtId="170" fontId="9" fillId="0" borderId="5" xfId="0" applyNumberFormat="1" applyFont="1" applyBorder="1" applyAlignment="1">
      <alignment/>
    </xf>
    <xf numFmtId="170" fontId="0" fillId="0" borderId="6" xfId="0" applyNumberFormat="1" applyBorder="1" applyAlignment="1">
      <alignment/>
    </xf>
    <xf numFmtId="170" fontId="4" fillId="0" borderId="28" xfId="0" applyNumberFormat="1" applyFont="1" applyBorder="1" applyAlignment="1">
      <alignment/>
    </xf>
    <xf numFmtId="170" fontId="0" fillId="0" borderId="28" xfId="0" applyNumberFormat="1" applyBorder="1" applyAlignment="1">
      <alignment/>
    </xf>
    <xf numFmtId="170" fontId="0" fillId="0" borderId="25" xfId="0" applyNumberFormat="1" applyBorder="1" applyAlignment="1">
      <alignment/>
    </xf>
    <xf numFmtId="0" fontId="9" fillId="0" borderId="0" xfId="0" applyFont="1" applyAlignment="1">
      <alignment/>
    </xf>
    <xf numFmtId="0" fontId="4" fillId="0" borderId="27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0" fillId="0" borderId="0" xfId="0" applyBorder="1" applyAlignment="1">
      <alignment/>
    </xf>
    <xf numFmtId="166" fontId="5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166" fontId="5" fillId="0" borderId="23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4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Les Courbes de Lorenz et l'Indice de l'Inégalité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6975"/>
          <c:w val="0.965"/>
          <c:h val="0.69525"/>
        </c:manualLayout>
      </c:layout>
      <c:lineChart>
        <c:grouping val="standard"/>
        <c:varyColors val="0"/>
        <c:ser>
          <c:idx val="0"/>
          <c:order val="0"/>
          <c:tx>
            <c:v>Egalité parfaite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Sheet2!$Z$25:$Z$28</c:f>
              <c:numCache/>
            </c:numRef>
          </c:val>
          <c:smooth val="1"/>
        </c:ser>
        <c:ser>
          <c:idx val="1"/>
          <c:order val="1"/>
          <c:tx>
            <c:v>Avant le régime fiscal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Sheet2!$AA$25:$AA$28</c:f>
              <c:numCache/>
            </c:numRef>
          </c:val>
          <c:smooth val="1"/>
        </c:ser>
        <c:ser>
          <c:idx val="2"/>
          <c:order val="2"/>
          <c:tx>
            <c:v>Après le régime fiscal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Sheet2!$AB$25:$AB$28</c:f>
              <c:numCache/>
            </c:numRef>
          </c:val>
          <c:smooth val="1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89832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8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0.675</cdr:y>
    </cdr:from>
    <cdr:to>
      <cdr:x>0.10075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990725"/>
          <a:ext cx="200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A</a:t>
          </a:r>
        </a:p>
      </cdr:txBody>
    </cdr:sp>
  </cdr:relSizeAnchor>
  <cdr:relSizeAnchor xmlns:cdr="http://schemas.openxmlformats.org/drawingml/2006/chartDrawing">
    <cdr:from>
      <cdr:x>0.9595</cdr:x>
      <cdr:y>0.12025</cdr:y>
    </cdr:from>
    <cdr:to>
      <cdr:x>0.98825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6696075" y="352425"/>
          <a:ext cx="200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B</a:t>
          </a:r>
        </a:p>
      </cdr:txBody>
    </cdr:sp>
  </cdr:relSizeAnchor>
  <cdr:relSizeAnchor xmlns:cdr="http://schemas.openxmlformats.org/drawingml/2006/chartDrawing">
    <cdr:from>
      <cdr:x>0.9595</cdr:x>
      <cdr:y>0.8345</cdr:y>
    </cdr:from>
    <cdr:to>
      <cdr:x>0.98825</cdr:x>
      <cdr:y>0.9085</cdr:y>
    </cdr:to>
    <cdr:sp>
      <cdr:nvSpPr>
        <cdr:cNvPr id="3" name="TextBox 3"/>
        <cdr:cNvSpPr txBox="1">
          <a:spLocks noChangeArrowheads="1"/>
        </cdr:cNvSpPr>
      </cdr:nvSpPr>
      <cdr:spPr>
        <a:xfrm>
          <a:off x="6696075" y="2466975"/>
          <a:ext cx="200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C</a:t>
          </a:r>
        </a:p>
      </cdr:txBody>
    </cdr:sp>
  </cdr:relSizeAnchor>
  <cdr:relSizeAnchor xmlns:cdr="http://schemas.openxmlformats.org/drawingml/2006/chartDrawing">
    <cdr:from>
      <cdr:x>0.54225</cdr:x>
      <cdr:y>0.52475</cdr:y>
    </cdr:from>
    <cdr:to>
      <cdr:x>0.571</cdr:x>
      <cdr:y>0.59875</cdr:y>
    </cdr:to>
    <cdr:sp>
      <cdr:nvSpPr>
        <cdr:cNvPr id="4" name="TextBox 4"/>
        <cdr:cNvSpPr txBox="1">
          <a:spLocks noChangeArrowheads="1"/>
        </cdr:cNvSpPr>
      </cdr:nvSpPr>
      <cdr:spPr>
        <a:xfrm>
          <a:off x="3781425" y="1552575"/>
          <a:ext cx="200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53</xdr:row>
      <xdr:rowOff>9525</xdr:rowOff>
    </xdr:from>
    <xdr:to>
      <xdr:col>13</xdr:col>
      <xdr:colOff>990600</xdr:colOff>
      <xdr:row>67</xdr:row>
      <xdr:rowOff>171450</xdr:rowOff>
    </xdr:to>
    <xdr:graphicFrame>
      <xdr:nvGraphicFramePr>
        <xdr:cNvPr id="1" name="Chart 1"/>
        <xdr:cNvGraphicFramePr/>
      </xdr:nvGraphicFramePr>
      <xdr:xfrm>
        <a:off x="1143000" y="9867900"/>
        <a:ext cx="6981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3</xdr:row>
      <xdr:rowOff>76200</xdr:rowOff>
    </xdr:from>
    <xdr:to>
      <xdr:col>29</xdr:col>
      <xdr:colOff>390525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8707100" y="666750"/>
          <a:ext cx="390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49"/>
  <sheetViews>
    <sheetView tabSelected="1" workbookViewId="0" topLeftCell="A1">
      <selection activeCell="B2" sqref="B2"/>
    </sheetView>
  </sheetViews>
  <sheetFormatPr defaultColWidth="11.421875" defaultRowHeight="12"/>
  <cols>
    <col min="1" max="1" width="1.57421875" style="1" customWidth="1"/>
    <col min="2" max="2" width="4.421875" style="10" customWidth="1"/>
    <col min="3" max="3" width="6.421875" style="1" customWidth="1"/>
    <col min="4" max="4" width="20.00390625" style="1" customWidth="1"/>
    <col min="5" max="5" width="2.8515625" style="1" customWidth="1"/>
    <col min="6" max="6" width="20.421875" style="1" customWidth="1"/>
    <col min="7" max="7" width="2.00390625" style="1" customWidth="1"/>
    <col min="8" max="8" width="12.57421875" style="1" customWidth="1"/>
    <col min="9" max="9" width="2.140625" style="1" customWidth="1"/>
    <col min="10" max="10" width="13.57421875" style="1" customWidth="1"/>
    <col min="11" max="11" width="2.00390625" style="1" customWidth="1"/>
    <col min="12" max="12" width="18.421875" style="1" customWidth="1"/>
    <col min="13" max="13" width="2.00390625" style="1" customWidth="1"/>
    <col min="14" max="14" width="23.421875" style="1" customWidth="1"/>
    <col min="15" max="15" width="1.8515625" style="1" customWidth="1"/>
    <col min="16" max="16" width="21.8515625" style="1" customWidth="1"/>
    <col min="17" max="17" width="2.140625" style="1" customWidth="1"/>
    <col min="18" max="18" width="1.57421875" style="1" customWidth="1"/>
    <col min="19" max="19" width="3.57421875" style="1" customWidth="1"/>
    <col min="20" max="20" width="5.57421875" style="1" customWidth="1"/>
    <col min="21" max="21" width="8.140625" style="1" customWidth="1"/>
    <col min="22" max="22" width="13.8515625" style="1" bestFit="1" customWidth="1"/>
    <col min="23" max="23" width="15.8515625" style="1" customWidth="1"/>
    <col min="24" max="24" width="14.421875" style="1" customWidth="1"/>
    <col min="25" max="25" width="11.421875" style="1" customWidth="1"/>
    <col min="26" max="26" width="11.00390625" style="1" customWidth="1"/>
    <col min="27" max="27" width="12.57421875" style="1" customWidth="1"/>
    <col min="28" max="28" width="14.140625" style="1" customWidth="1"/>
    <col min="29" max="29" width="7.00390625" style="1" customWidth="1"/>
    <col min="30" max="30" width="16.00390625" style="1" customWidth="1"/>
    <col min="31" max="31" width="7.00390625" style="1" customWidth="1"/>
    <col min="32" max="32" width="2.421875" style="1" customWidth="1"/>
    <col min="33" max="33" width="15.00390625" style="1" customWidth="1"/>
    <col min="34" max="34" width="11.00390625" style="1" customWidth="1"/>
    <col min="35" max="35" width="2.8515625" style="1" customWidth="1"/>
    <col min="36" max="36" width="13.8515625" style="1" customWidth="1"/>
    <col min="37" max="37" width="13.421875" style="1" customWidth="1"/>
    <col min="38" max="38" width="13.00390625" style="1" customWidth="1"/>
    <col min="39" max="39" width="5.00390625" style="1" customWidth="1"/>
    <col min="40" max="16384" width="11.00390625" style="1" customWidth="1"/>
  </cols>
  <sheetData>
    <row r="1" ht="15" thickBot="1"/>
    <row r="2" spans="4:15" ht="15" thickBot="1">
      <c r="D2" s="60"/>
      <c r="E2" s="61"/>
      <c r="F2" s="61"/>
      <c r="G2" s="61"/>
      <c r="H2" s="61"/>
      <c r="I2" s="62" t="s">
        <v>3</v>
      </c>
      <c r="J2" s="61"/>
      <c r="K2" s="61"/>
      <c r="L2" s="61"/>
      <c r="M2" s="61"/>
      <c r="N2" s="61"/>
      <c r="O2" s="120"/>
    </row>
    <row r="3" spans="2:16" ht="15" thickBot="1">
      <c r="B3" s="93" t="s">
        <v>113</v>
      </c>
      <c r="F3" s="12"/>
      <c r="G3" s="12"/>
      <c r="H3" s="12"/>
      <c r="I3" s="26"/>
      <c r="J3" s="12"/>
      <c r="K3" s="12"/>
      <c r="L3" s="12"/>
      <c r="P3" s="2" t="s">
        <v>114</v>
      </c>
    </row>
    <row r="4" spans="3:16" ht="13.5">
      <c r="C4" s="94" t="s">
        <v>49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19"/>
    </row>
    <row r="5" spans="3:16" ht="13.5">
      <c r="C5" s="82" t="s">
        <v>50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99"/>
    </row>
    <row r="6" spans="3:16" ht="13.5">
      <c r="C6" s="82" t="s">
        <v>51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99"/>
    </row>
    <row r="7" spans="3:16" ht="13.5">
      <c r="C7" s="82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99"/>
    </row>
    <row r="8" spans="3:31" ht="13.5">
      <c r="C8" s="82" t="s">
        <v>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99"/>
      <c r="AE8"/>
    </row>
    <row r="9" spans="3:31" ht="13.5">
      <c r="C9" s="82" t="s">
        <v>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99"/>
      <c r="AE9"/>
    </row>
    <row r="10" spans="3:31" ht="13.5">
      <c r="C10" s="82" t="s">
        <v>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99"/>
      <c r="AE10"/>
    </row>
    <row r="11" spans="3:31" ht="13.5">
      <c r="C11" s="82" t="s">
        <v>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9"/>
      <c r="AE11"/>
    </row>
    <row r="12" spans="3:31" ht="13.5">
      <c r="C12" s="82" t="s">
        <v>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99"/>
      <c r="AE12"/>
    </row>
    <row r="13" spans="3:31" ht="13.5">
      <c r="C13" s="82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99"/>
      <c r="AE13"/>
    </row>
    <row r="14" spans="3:31" ht="13.5">
      <c r="C14" s="82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99"/>
      <c r="AE14"/>
    </row>
    <row r="15" spans="3:31" ht="13.5">
      <c r="C15" s="82" t="s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99"/>
      <c r="AE15"/>
    </row>
    <row r="16" spans="3:31" ht="13.5">
      <c r="C16" s="82" t="s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99"/>
      <c r="AE16"/>
    </row>
    <row r="17" spans="3:31" ht="15" thickBot="1">
      <c r="C17" s="24" t="s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5"/>
      <c r="AE17"/>
    </row>
    <row r="18" spans="6:31" ht="15" thickBot="1">
      <c r="F18" s="12"/>
      <c r="G18" s="12"/>
      <c r="H18" s="12"/>
      <c r="I18" s="26"/>
      <c r="J18" s="12"/>
      <c r="K18" s="12"/>
      <c r="L18" s="12"/>
      <c r="P18" s="2"/>
      <c r="AE18"/>
    </row>
    <row r="19" spans="2:31" ht="15.75" thickBot="1" thickTop="1">
      <c r="B19" s="27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8"/>
      <c r="P19" s="28"/>
      <c r="Q19" s="30"/>
      <c r="AE19"/>
    </row>
    <row r="20" spans="2:31" ht="13.5">
      <c r="B20" s="31"/>
      <c r="C20" s="94"/>
      <c r="D20" s="23"/>
      <c r="E20" s="12"/>
      <c r="F20" s="96"/>
      <c r="G20" s="12"/>
      <c r="H20" s="96"/>
      <c r="I20" s="12"/>
      <c r="J20" s="96"/>
      <c r="K20" s="12"/>
      <c r="L20" s="20" t="s">
        <v>63</v>
      </c>
      <c r="M20" s="12"/>
      <c r="N20" s="20" t="s">
        <v>63</v>
      </c>
      <c r="O20" s="12"/>
      <c r="P20" s="20" t="s">
        <v>53</v>
      </c>
      <c r="Q20" s="32"/>
      <c r="AE20"/>
    </row>
    <row r="21" spans="2:31" ht="13.5">
      <c r="B21" s="31"/>
      <c r="C21" s="82"/>
      <c r="D21" s="99" t="s">
        <v>62</v>
      </c>
      <c r="E21" s="12"/>
      <c r="F21" s="97" t="s">
        <v>53</v>
      </c>
      <c r="G21" s="12"/>
      <c r="H21" s="97" t="s">
        <v>55</v>
      </c>
      <c r="I21" s="12"/>
      <c r="J21" s="97" t="s">
        <v>57</v>
      </c>
      <c r="K21" s="26"/>
      <c r="L21" s="97" t="s">
        <v>64</v>
      </c>
      <c r="M21" s="12"/>
      <c r="N21" s="97" t="s">
        <v>65</v>
      </c>
      <c r="O21" s="12"/>
      <c r="P21" s="97" t="s">
        <v>61</v>
      </c>
      <c r="Q21" s="32"/>
      <c r="AE21"/>
    </row>
    <row r="22" spans="2:17" ht="15" thickBot="1">
      <c r="B22" s="31"/>
      <c r="C22" s="24"/>
      <c r="D22" s="95" t="s">
        <v>52</v>
      </c>
      <c r="E22" s="12"/>
      <c r="F22" s="98" t="s">
        <v>54</v>
      </c>
      <c r="G22" s="12"/>
      <c r="H22" s="98" t="s">
        <v>56</v>
      </c>
      <c r="I22" s="12"/>
      <c r="J22" s="98" t="s">
        <v>58</v>
      </c>
      <c r="K22" s="26"/>
      <c r="L22" s="98" t="s">
        <v>60</v>
      </c>
      <c r="M22" s="12"/>
      <c r="N22" s="98" t="s">
        <v>60</v>
      </c>
      <c r="O22" s="12"/>
      <c r="P22" s="98" t="s">
        <v>13</v>
      </c>
      <c r="Q22" s="32"/>
    </row>
    <row r="23" spans="2:17" ht="18" customHeight="1" thickBot="1">
      <c r="B23" s="31"/>
      <c r="C23" s="12"/>
      <c r="D23" s="25">
        <f>Sheet2!W5</f>
        <v>1.25</v>
      </c>
      <c r="E23" s="25"/>
      <c r="F23" s="2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32"/>
    </row>
    <row r="24" spans="2:17" ht="16.5" thickBot="1">
      <c r="B24" s="34" t="s">
        <v>101</v>
      </c>
      <c r="C24" s="33" t="s">
        <v>102</v>
      </c>
      <c r="D24" s="3">
        <f>Sheet2!V5</f>
        <v>100</v>
      </c>
      <c r="E24" s="14" t="s">
        <v>103</v>
      </c>
      <c r="F24" s="15"/>
      <c r="G24" s="12"/>
      <c r="H24" s="4">
        <f>Sheet2!X5</f>
        <v>0.08</v>
      </c>
      <c r="I24" s="12"/>
      <c r="J24" s="5"/>
      <c r="K24" s="12"/>
      <c r="L24" s="9"/>
      <c r="M24" s="12"/>
      <c r="N24" s="5"/>
      <c r="O24" s="12"/>
      <c r="P24" s="5"/>
      <c r="Q24" s="32"/>
    </row>
    <row r="25" spans="2:17" ht="13.5">
      <c r="B25" s="34"/>
      <c r="C25" s="35"/>
      <c r="D25" s="12"/>
      <c r="E25" s="12"/>
      <c r="F25" s="12"/>
      <c r="G25" s="12"/>
      <c r="H25" s="36"/>
      <c r="I25" s="12"/>
      <c r="J25" s="12"/>
      <c r="K25" s="12"/>
      <c r="L25" s="12"/>
      <c r="M25" s="12"/>
      <c r="N25" s="12"/>
      <c r="O25" s="12"/>
      <c r="P25" s="12"/>
      <c r="Q25" s="32"/>
    </row>
    <row r="26" spans="2:17" ht="15" thickBot="1">
      <c r="B26" s="34"/>
      <c r="C26" s="35"/>
      <c r="D26" s="25">
        <f>Sheet2!W6</f>
        <v>1</v>
      </c>
      <c r="E26" s="25"/>
      <c r="F26" s="25"/>
      <c r="G26" s="12"/>
      <c r="H26" s="36"/>
      <c r="I26" s="12"/>
      <c r="J26" s="12"/>
      <c r="K26" s="12"/>
      <c r="L26" s="12"/>
      <c r="M26" s="12"/>
      <c r="N26" s="12"/>
      <c r="O26" s="12"/>
      <c r="P26" s="12"/>
      <c r="Q26" s="32"/>
    </row>
    <row r="27" spans="2:17" ht="16.5" thickBot="1">
      <c r="B27" s="34" t="s">
        <v>104</v>
      </c>
      <c r="C27" s="33" t="s">
        <v>105</v>
      </c>
      <c r="D27" s="3">
        <f>Sheet2!V6</f>
        <v>200</v>
      </c>
      <c r="E27" s="14" t="s">
        <v>103</v>
      </c>
      <c r="F27" s="15"/>
      <c r="G27" s="12"/>
      <c r="H27" s="4">
        <f>Sheet2!X6</f>
        <v>0.1</v>
      </c>
      <c r="I27" s="12"/>
      <c r="J27" s="5"/>
      <c r="K27" s="12"/>
      <c r="L27" s="9"/>
      <c r="M27" s="12"/>
      <c r="N27" s="5"/>
      <c r="O27" s="12"/>
      <c r="P27" s="5"/>
      <c r="Q27" s="32"/>
    </row>
    <row r="28" spans="2:17" ht="13.5">
      <c r="B28" s="34"/>
      <c r="C28" s="35"/>
      <c r="D28" s="12"/>
      <c r="E28" s="12"/>
      <c r="F28" s="12"/>
      <c r="G28" s="12"/>
      <c r="H28" s="36"/>
      <c r="I28" s="12"/>
      <c r="J28" s="12"/>
      <c r="K28" s="12"/>
      <c r="L28" s="12"/>
      <c r="M28" s="12"/>
      <c r="N28" s="12"/>
      <c r="O28" s="12"/>
      <c r="P28" s="12"/>
      <c r="Q28" s="32"/>
    </row>
    <row r="29" spans="2:17" ht="15" thickBot="1">
      <c r="B29" s="34"/>
      <c r="C29" s="35"/>
      <c r="D29" s="25">
        <f>Sheet2!W7</f>
        <v>0.9</v>
      </c>
      <c r="E29" s="25"/>
      <c r="F29" s="25"/>
      <c r="G29" s="12"/>
      <c r="H29" s="36"/>
      <c r="I29" s="12"/>
      <c r="J29" s="12"/>
      <c r="K29" s="12"/>
      <c r="L29" s="12"/>
      <c r="M29" s="12"/>
      <c r="N29" s="12"/>
      <c r="O29" s="12"/>
      <c r="P29" s="12"/>
      <c r="Q29" s="32"/>
    </row>
    <row r="30" spans="2:28" ht="16.5" thickBot="1">
      <c r="B30" s="34" t="s">
        <v>106</v>
      </c>
      <c r="C30" s="33" t="s">
        <v>107</v>
      </c>
      <c r="D30" s="3">
        <f>Sheet2!V7</f>
        <v>400</v>
      </c>
      <c r="E30" s="14" t="s">
        <v>103</v>
      </c>
      <c r="F30" s="15"/>
      <c r="G30" s="12"/>
      <c r="H30" s="4">
        <f>Sheet2!X7</f>
        <v>0.15</v>
      </c>
      <c r="I30" s="12"/>
      <c r="J30" s="5"/>
      <c r="K30" s="12"/>
      <c r="L30" s="9"/>
      <c r="M30" s="12"/>
      <c r="N30" s="5"/>
      <c r="O30" s="12"/>
      <c r="P30" s="5"/>
      <c r="Q30" s="32"/>
      <c r="AA30" s="21"/>
      <c r="AB30"/>
    </row>
    <row r="31" spans="2:28" ht="15" thickBot="1">
      <c r="B31" s="34"/>
      <c r="C31" s="33"/>
      <c r="D31" s="3"/>
      <c r="E31" s="14"/>
      <c r="F31" s="3"/>
      <c r="G31" s="12"/>
      <c r="H31" s="16"/>
      <c r="I31" s="12"/>
      <c r="J31" s="12"/>
      <c r="K31" s="12"/>
      <c r="L31" s="17"/>
      <c r="M31" s="12"/>
      <c r="N31" s="12"/>
      <c r="O31" s="12"/>
      <c r="P31" s="12"/>
      <c r="Q31" s="32"/>
      <c r="AA31" s="21"/>
      <c r="AB31"/>
    </row>
    <row r="32" spans="2:29" ht="13.5">
      <c r="B32" s="31"/>
      <c r="C32" s="12"/>
      <c r="D32" s="20" t="s">
        <v>89</v>
      </c>
      <c r="E32" s="12"/>
      <c r="F32" s="20" t="s">
        <v>90</v>
      </c>
      <c r="G32" s="12"/>
      <c r="H32" s="12"/>
      <c r="I32" s="33"/>
      <c r="J32" s="20" t="s">
        <v>91</v>
      </c>
      <c r="K32" s="12"/>
      <c r="L32" s="20" t="s">
        <v>89</v>
      </c>
      <c r="M32" s="12"/>
      <c r="N32" s="20" t="s">
        <v>89</v>
      </c>
      <c r="O32" s="12"/>
      <c r="P32" s="20" t="s">
        <v>90</v>
      </c>
      <c r="Q32" s="32"/>
      <c r="AB32"/>
      <c r="AC32"/>
    </row>
    <row r="33" spans="2:29" ht="15" thickBot="1">
      <c r="B33" s="31" t="s">
        <v>88</v>
      </c>
      <c r="C33" s="12"/>
      <c r="D33" s="18"/>
      <c r="E33" s="13"/>
      <c r="F33" s="18"/>
      <c r="G33" s="12"/>
      <c r="H33" s="12"/>
      <c r="I33" s="33"/>
      <c r="J33" s="18"/>
      <c r="K33" s="12"/>
      <c r="L33" s="18"/>
      <c r="M33" s="12"/>
      <c r="N33" s="18"/>
      <c r="O33" s="12"/>
      <c r="P33" s="19"/>
      <c r="Q33" s="32"/>
      <c r="AB33"/>
      <c r="AC33"/>
    </row>
    <row r="34" spans="2:41" ht="15" thickBot="1">
      <c r="B34" s="37"/>
      <c r="C34" s="38"/>
      <c r="D34" s="38"/>
      <c r="E34" s="38"/>
      <c r="F34" s="38" t="s">
        <v>12</v>
      </c>
      <c r="G34" s="38"/>
      <c r="H34" s="38"/>
      <c r="I34" s="38"/>
      <c r="J34" s="38"/>
      <c r="K34" s="38"/>
      <c r="L34" s="38"/>
      <c r="M34" s="38"/>
      <c r="N34" s="38"/>
      <c r="O34" s="38"/>
      <c r="P34" s="38" t="s">
        <v>12</v>
      </c>
      <c r="Q34" s="39"/>
      <c r="AB34"/>
      <c r="AC34"/>
      <c r="AI34"/>
      <c r="AN34" s="21"/>
      <c r="AO34"/>
    </row>
    <row r="35" spans="2:29" ht="15" thickTop="1">
      <c r="B35" s="4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AB35"/>
      <c r="AC35"/>
    </row>
    <row r="36" spans="2:3" ht="13.5">
      <c r="B36" s="10">
        <v>1</v>
      </c>
      <c r="C36" s="1" t="s">
        <v>66</v>
      </c>
    </row>
    <row r="37" ht="15" thickBot="1">
      <c r="C37" s="1" t="s">
        <v>67</v>
      </c>
    </row>
    <row r="38" spans="6:10" ht="15" thickBot="1">
      <c r="F38"/>
      <c r="G38"/>
      <c r="H38" s="21" t="s">
        <v>68</v>
      </c>
      <c r="J38" s="44">
        <f>Sheet2!Z5</f>
        <v>0.4</v>
      </c>
    </row>
    <row r="39" spans="6:10" ht="15" thickBot="1">
      <c r="F39"/>
      <c r="G39"/>
      <c r="H39" s="21" t="s">
        <v>69</v>
      </c>
      <c r="J39" s="44">
        <f>Sheet2!Z6</f>
        <v>0.3</v>
      </c>
    </row>
    <row r="40" spans="6:10" ht="15" thickBot="1">
      <c r="F40"/>
      <c r="G40"/>
      <c r="H40" s="21" t="s">
        <v>70</v>
      </c>
      <c r="J40" s="44">
        <f>Sheet2!Z7</f>
        <v>0.3</v>
      </c>
    </row>
    <row r="42" spans="2:14" ht="13.5">
      <c r="B42" s="10">
        <v>2</v>
      </c>
      <c r="C42" s="1" t="s">
        <v>73</v>
      </c>
      <c r="J42" s="12"/>
      <c r="K42" s="12"/>
      <c r="M42" s="12"/>
      <c r="N42" s="12"/>
    </row>
    <row r="43" spans="3:15" ht="15" thickBot="1">
      <c r="C43" s="1" t="s">
        <v>74</v>
      </c>
      <c r="J43" s="12"/>
      <c r="K43" s="12"/>
      <c r="M43" s="11"/>
      <c r="N43" s="11"/>
      <c r="O43" s="11"/>
    </row>
    <row r="44" spans="10:11" ht="13.5">
      <c r="J44" s="12"/>
      <c r="K44" s="12"/>
    </row>
    <row r="45" spans="2:14" ht="13.5">
      <c r="B45" s="10">
        <v>3</v>
      </c>
      <c r="C45" s="1" t="s">
        <v>71</v>
      </c>
      <c r="J45" s="12"/>
      <c r="K45" s="12"/>
      <c r="M45" s="12"/>
      <c r="N45" s="12"/>
    </row>
    <row r="46" spans="3:15" ht="15" thickBot="1">
      <c r="C46" s="1" t="s">
        <v>72</v>
      </c>
      <c r="J46" s="12"/>
      <c r="K46" s="12"/>
      <c r="M46" s="11"/>
      <c r="N46" s="11"/>
      <c r="O46" s="11"/>
    </row>
    <row r="47" ht="13.5">
      <c r="J47" s="12"/>
    </row>
    <row r="48" spans="2:11" ht="13.5">
      <c r="B48" s="10">
        <v>4</v>
      </c>
      <c r="C48" s="1" t="s">
        <v>75</v>
      </c>
      <c r="J48" s="12"/>
      <c r="K48" s="12"/>
    </row>
    <row r="49" spans="3:11" ht="13.5">
      <c r="C49" s="1" t="s">
        <v>76</v>
      </c>
      <c r="J49" s="12"/>
      <c r="K49" s="12"/>
    </row>
    <row r="50" spans="3:15" ht="15" thickBot="1">
      <c r="C50" s="1" t="s">
        <v>77</v>
      </c>
      <c r="J50" s="12"/>
      <c r="K50" s="12"/>
      <c r="M50" s="11"/>
      <c r="N50" s="11"/>
      <c r="O50" s="11"/>
    </row>
    <row r="51" ht="13.5">
      <c r="J51" s="12"/>
    </row>
    <row r="52" spans="2:11" ht="13.5">
      <c r="B52" s="10">
        <v>5</v>
      </c>
      <c r="C52" s="1" t="s">
        <v>78</v>
      </c>
      <c r="J52" s="12"/>
      <c r="K52" s="12"/>
    </row>
    <row r="53" spans="3:15" ht="15" thickBot="1">
      <c r="C53" s="2" t="s">
        <v>109</v>
      </c>
      <c r="D53" s="1" t="s">
        <v>79</v>
      </c>
      <c r="J53" s="12"/>
      <c r="K53" s="12"/>
      <c r="M53" s="11"/>
      <c r="N53" s="11"/>
      <c r="O53" s="11"/>
    </row>
    <row r="54" spans="3:15" ht="15" thickBot="1">
      <c r="C54" s="2" t="s">
        <v>110</v>
      </c>
      <c r="D54" s="1" t="s">
        <v>80</v>
      </c>
      <c r="J54" s="12"/>
      <c r="K54" s="12"/>
      <c r="M54" s="11"/>
      <c r="N54" s="11"/>
      <c r="O54" s="11"/>
    </row>
    <row r="55" ht="13.5">
      <c r="J55" s="12"/>
    </row>
    <row r="56" spans="2:11" ht="13.5">
      <c r="B56" s="10">
        <v>6</v>
      </c>
      <c r="C56" s="1" t="s">
        <v>81</v>
      </c>
      <c r="J56" s="12"/>
      <c r="K56" s="12"/>
    </row>
    <row r="57" spans="3:15" ht="15" thickBot="1">
      <c r="C57" s="2" t="s">
        <v>109</v>
      </c>
      <c r="D57" s="1" t="s">
        <v>79</v>
      </c>
      <c r="J57" s="12"/>
      <c r="K57" s="12"/>
      <c r="M57" s="11"/>
      <c r="N57" s="11"/>
      <c r="O57" s="11"/>
    </row>
    <row r="58" spans="3:15" ht="15" thickBot="1">
      <c r="C58" s="2" t="s">
        <v>110</v>
      </c>
      <c r="D58" s="1" t="s">
        <v>80</v>
      </c>
      <c r="J58" s="12"/>
      <c r="K58" s="12"/>
      <c r="M58" s="11"/>
      <c r="N58" s="11"/>
      <c r="O58" s="11"/>
    </row>
    <row r="59" spans="10:11" ht="13.5">
      <c r="J59" s="12"/>
      <c r="K59" s="12"/>
    </row>
    <row r="60" spans="2:11" ht="13.5">
      <c r="B60" s="10">
        <v>7</v>
      </c>
      <c r="C60" s="1" t="s">
        <v>82</v>
      </c>
      <c r="J60" s="12"/>
      <c r="K60" s="12"/>
    </row>
    <row r="61" spans="3:15" ht="15" thickBot="1">
      <c r="C61" s="2" t="s">
        <v>109</v>
      </c>
      <c r="D61" s="1" t="s">
        <v>79</v>
      </c>
      <c r="J61" s="12"/>
      <c r="K61" s="12"/>
      <c r="M61" s="11"/>
      <c r="N61" s="11"/>
      <c r="O61" s="11"/>
    </row>
    <row r="62" spans="3:15" ht="15" thickBot="1">
      <c r="C62" s="2" t="s">
        <v>110</v>
      </c>
      <c r="D62" s="1" t="s">
        <v>80</v>
      </c>
      <c r="J62" s="12"/>
      <c r="K62" s="12"/>
      <c r="M62" s="11"/>
      <c r="N62" s="11"/>
      <c r="O62" s="11"/>
    </row>
    <row r="63" spans="2:12" ht="13.5">
      <c r="B63"/>
      <c r="C63"/>
      <c r="D63"/>
      <c r="E63"/>
      <c r="F63"/>
      <c r="G63"/>
      <c r="H63"/>
      <c r="I63"/>
      <c r="J63" s="100"/>
      <c r="K63"/>
      <c r="L63"/>
    </row>
    <row r="64" spans="2:12" ht="13.5">
      <c r="B64" s="10">
        <v>8</v>
      </c>
      <c r="C64" s="1" t="s">
        <v>83</v>
      </c>
      <c r="D64"/>
      <c r="E64"/>
      <c r="F64"/>
      <c r="G64"/>
      <c r="H64"/>
      <c r="I64"/>
      <c r="J64"/>
      <c r="K64"/>
      <c r="L64"/>
    </row>
    <row r="65" spans="2:12" ht="13.5">
      <c r="B65"/>
      <c r="C65" s="1" t="s">
        <v>84</v>
      </c>
      <c r="D65"/>
      <c r="E65"/>
      <c r="F65"/>
      <c r="G65"/>
      <c r="H65"/>
      <c r="I65"/>
      <c r="J65"/>
      <c r="K65"/>
      <c r="L65"/>
    </row>
    <row r="66" spans="2:12" ht="13.5">
      <c r="B66"/>
      <c r="C66" s="1" t="s">
        <v>85</v>
      </c>
      <c r="D66"/>
      <c r="E66"/>
      <c r="F66"/>
      <c r="G66"/>
      <c r="H66"/>
      <c r="I66"/>
      <c r="J66"/>
      <c r="K66"/>
      <c r="L66"/>
    </row>
    <row r="67" spans="2:12" ht="13.5">
      <c r="B67"/>
      <c r="D67"/>
      <c r="E67"/>
      <c r="F67"/>
      <c r="G67"/>
      <c r="H67"/>
      <c r="I67"/>
      <c r="J67"/>
      <c r="K67"/>
      <c r="L67"/>
    </row>
    <row r="71" ht="12.75" customHeight="1"/>
    <row r="72" ht="13.5"/>
    <row r="73" ht="13.5"/>
    <row r="74" ht="13.5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5" spans="1:18" ht="13.5">
      <c r="A145"/>
      <c r="R145"/>
    </row>
    <row r="146" spans="1:18" ht="13.5">
      <c r="A146"/>
      <c r="R146"/>
    </row>
    <row r="147" spans="1:18" ht="13.5">
      <c r="A147"/>
      <c r="R147"/>
    </row>
    <row r="148" spans="1:18" ht="13.5">
      <c r="A148"/>
      <c r="R148"/>
    </row>
    <row r="149" spans="1:18" ht="13.5">
      <c r="A149"/>
      <c r="R149"/>
    </row>
  </sheetData>
  <printOptions/>
  <pageMargins left="0.3" right="0.3" top="1" bottom="1" header="0.5" footer="0.5"/>
  <pageSetup orientation="portrait" paperSize="9" scale="70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D8" sqref="D8"/>
    </sheetView>
  </sheetViews>
  <sheetFormatPr defaultColWidth="11.421875" defaultRowHeight="12"/>
  <cols>
    <col min="1" max="1" width="2.00390625" style="0" customWidth="1"/>
    <col min="2" max="2" width="4.421875" style="0" customWidth="1"/>
    <col min="3" max="3" width="6.57421875" style="0" customWidth="1"/>
    <col min="4" max="4" width="19.8515625" style="0" customWidth="1"/>
    <col min="5" max="5" width="3.00390625" style="0" customWidth="1"/>
    <col min="6" max="6" width="20.421875" style="0" bestFit="1" customWidth="1"/>
    <col min="7" max="7" width="2.421875" style="0" customWidth="1"/>
    <col min="9" max="9" width="2.140625" style="0" customWidth="1"/>
    <col min="10" max="10" width="12.421875" style="0" bestFit="1" customWidth="1"/>
    <col min="11" max="11" width="2.00390625" style="0" customWidth="1"/>
    <col min="12" max="12" width="18.140625" style="0" bestFit="1" customWidth="1"/>
    <col min="13" max="13" width="2.140625" style="0" customWidth="1"/>
    <col min="14" max="14" width="18.421875" style="0" bestFit="1" customWidth="1"/>
    <col min="15" max="15" width="2.00390625" style="0" customWidth="1"/>
    <col min="16" max="16" width="22.421875" style="0" bestFit="1" customWidth="1"/>
    <col min="17" max="17" width="2.421875" style="0" customWidth="1"/>
    <col min="18" max="18" width="3.00390625" style="0" customWidth="1"/>
    <col min="21" max="21" width="3.421875" style="0" customWidth="1"/>
    <col min="22" max="22" width="13.8515625" style="0" bestFit="1" customWidth="1"/>
    <col min="24" max="24" width="14.421875" style="0" bestFit="1" customWidth="1"/>
    <col min="27" max="27" width="12.57421875" style="0" customWidth="1"/>
    <col min="28" max="28" width="12.421875" style="0" bestFit="1" customWidth="1"/>
  </cols>
  <sheetData>
    <row r="1" spans="1:30" ht="15.75" thickBot="1" thickTop="1">
      <c r="A1" s="1"/>
      <c r="B1" s="10"/>
      <c r="C1" s="1"/>
      <c r="D1" s="1"/>
      <c r="E1" s="1"/>
      <c r="F1" s="60"/>
      <c r="G1" s="61"/>
      <c r="H1" s="61"/>
      <c r="I1" s="62" t="s">
        <v>86</v>
      </c>
      <c r="J1" s="61"/>
      <c r="K1" s="61"/>
      <c r="L1" s="63"/>
      <c r="M1" s="1"/>
      <c r="N1" s="1"/>
      <c r="O1" s="1"/>
      <c r="P1" s="2" t="s">
        <v>87</v>
      </c>
      <c r="Q1" s="1"/>
      <c r="R1" s="1"/>
      <c r="U1" s="1"/>
      <c r="V1" s="1"/>
      <c r="W1" s="65"/>
      <c r="X1" s="66"/>
      <c r="Y1" s="67" t="s">
        <v>24</v>
      </c>
      <c r="Z1" s="66"/>
      <c r="AA1" s="66"/>
      <c r="AB1" s="68"/>
      <c r="AC1" s="1"/>
      <c r="AD1" s="1"/>
    </row>
    <row r="2" spans="1:30" ht="15" thickBot="1">
      <c r="A2" s="1"/>
      <c r="B2" s="10"/>
      <c r="C2" s="1"/>
      <c r="D2" s="1"/>
      <c r="E2" s="1"/>
      <c r="F2" s="12"/>
      <c r="G2" s="12"/>
      <c r="H2" s="38"/>
      <c r="I2" s="64"/>
      <c r="J2" s="38"/>
      <c r="K2" s="38"/>
      <c r="L2" s="12"/>
      <c r="M2" s="1"/>
      <c r="N2" s="1"/>
      <c r="O2" s="1"/>
      <c r="P2" s="1"/>
      <c r="Q2" s="1"/>
      <c r="R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thickBot="1" thickTop="1">
      <c r="A3" s="1"/>
      <c r="B3" s="27"/>
      <c r="C3" s="28"/>
      <c r="D3" s="28"/>
      <c r="E3" s="28"/>
      <c r="F3" s="28"/>
      <c r="G3" s="28"/>
      <c r="H3" s="28"/>
      <c r="I3" s="29"/>
      <c r="J3" s="28"/>
      <c r="K3" s="28"/>
      <c r="L3" s="28"/>
      <c r="M3" s="28"/>
      <c r="N3" s="28"/>
      <c r="O3" s="28"/>
      <c r="P3" s="28"/>
      <c r="Q3" s="30"/>
      <c r="R3" s="1"/>
      <c r="U3" s="51"/>
      <c r="V3" s="52" t="s">
        <v>111</v>
      </c>
      <c r="W3" s="28"/>
      <c r="X3" s="28"/>
      <c r="Y3" s="51"/>
      <c r="Z3" s="29" t="s">
        <v>25</v>
      </c>
      <c r="AA3" s="30"/>
      <c r="AB3" s="75" t="s">
        <v>112</v>
      </c>
      <c r="AC3" s="59" t="s">
        <v>29</v>
      </c>
      <c r="AD3" s="1"/>
    </row>
    <row r="4" spans="1:30" ht="15" thickBot="1">
      <c r="A4" s="1"/>
      <c r="B4" s="31"/>
      <c r="C4" s="94"/>
      <c r="D4" s="23"/>
      <c r="E4" s="12"/>
      <c r="F4" s="96"/>
      <c r="G4" s="12"/>
      <c r="H4" s="96"/>
      <c r="I4" s="12"/>
      <c r="J4" s="96"/>
      <c r="K4" s="12"/>
      <c r="L4" s="20" t="s">
        <v>63</v>
      </c>
      <c r="M4" s="12"/>
      <c r="N4" s="20" t="s">
        <v>63</v>
      </c>
      <c r="O4" s="12"/>
      <c r="P4" s="20" t="s">
        <v>53</v>
      </c>
      <c r="Q4" s="32"/>
      <c r="R4" s="1"/>
      <c r="U4" s="53"/>
      <c r="V4" s="42" t="s">
        <v>59</v>
      </c>
      <c r="W4" s="8" t="s">
        <v>27</v>
      </c>
      <c r="X4" s="73" t="s">
        <v>28</v>
      </c>
      <c r="Y4" s="53"/>
      <c r="Z4" s="26" t="s">
        <v>26</v>
      </c>
      <c r="AA4" s="32"/>
      <c r="AB4" s="76" t="s">
        <v>28</v>
      </c>
      <c r="AC4" s="72">
        <v>1</v>
      </c>
      <c r="AD4" s="114" t="s">
        <v>30</v>
      </c>
    </row>
    <row r="5" spans="1:30" ht="15" thickBot="1">
      <c r="A5" s="1"/>
      <c r="B5" s="31"/>
      <c r="C5" s="82"/>
      <c r="D5" s="99" t="s">
        <v>62</v>
      </c>
      <c r="E5" s="12"/>
      <c r="F5" s="97" t="s">
        <v>53</v>
      </c>
      <c r="G5" s="12"/>
      <c r="H5" s="97" t="s">
        <v>55</v>
      </c>
      <c r="I5" s="12"/>
      <c r="J5" s="97" t="s">
        <v>57</v>
      </c>
      <c r="K5" s="26"/>
      <c r="L5" s="97" t="s">
        <v>64</v>
      </c>
      <c r="M5" s="12"/>
      <c r="N5" s="97" t="s">
        <v>65</v>
      </c>
      <c r="O5" s="12"/>
      <c r="P5" s="97" t="s">
        <v>61</v>
      </c>
      <c r="Q5" s="32"/>
      <c r="R5" s="1"/>
      <c r="U5" s="53"/>
      <c r="V5" s="6">
        <v>100</v>
      </c>
      <c r="W5" s="43">
        <v>1.25</v>
      </c>
      <c r="X5" s="74">
        <f>AB5*$AC$4</f>
        <v>0.08</v>
      </c>
      <c r="Y5" s="80" t="s">
        <v>98</v>
      </c>
      <c r="Z5" s="44">
        <v>0.4</v>
      </c>
      <c r="AA5" s="32"/>
      <c r="AB5" s="77">
        <v>0.08</v>
      </c>
      <c r="AD5" s="1"/>
    </row>
    <row r="6" spans="1:30" ht="15" thickBot="1">
      <c r="A6" s="1"/>
      <c r="B6" s="31"/>
      <c r="C6" s="24"/>
      <c r="D6" s="95" t="s">
        <v>52</v>
      </c>
      <c r="E6" s="12"/>
      <c r="F6" s="98" t="s">
        <v>54</v>
      </c>
      <c r="G6" s="12"/>
      <c r="H6" s="98" t="s">
        <v>56</v>
      </c>
      <c r="I6" s="12"/>
      <c r="J6" s="98" t="s">
        <v>58</v>
      </c>
      <c r="K6" s="26"/>
      <c r="L6" s="98" t="s">
        <v>60</v>
      </c>
      <c r="M6" s="12"/>
      <c r="N6" s="98" t="s">
        <v>60</v>
      </c>
      <c r="O6" s="12"/>
      <c r="P6" s="98" t="s">
        <v>13</v>
      </c>
      <c r="Q6" s="32"/>
      <c r="R6" s="1"/>
      <c r="U6" s="53"/>
      <c r="V6" s="6">
        <v>200</v>
      </c>
      <c r="W6" s="43">
        <v>1</v>
      </c>
      <c r="X6" s="74">
        <f>AB6*$AC$4</f>
        <v>0.1</v>
      </c>
      <c r="Y6" s="80" t="s">
        <v>99</v>
      </c>
      <c r="Z6" s="44">
        <v>0.3</v>
      </c>
      <c r="AA6" s="32"/>
      <c r="AB6" s="78">
        <v>0.1</v>
      </c>
      <c r="AD6" s="1"/>
    </row>
    <row r="7" spans="1:30" ht="15" thickBot="1">
      <c r="A7" s="1"/>
      <c r="B7" s="31"/>
      <c r="C7" s="12"/>
      <c r="D7" s="25">
        <f>Sheet2!W5</f>
        <v>1.25</v>
      </c>
      <c r="E7" s="25"/>
      <c r="F7" s="25"/>
      <c r="G7" s="12"/>
      <c r="H7" s="12"/>
      <c r="I7" s="12"/>
      <c r="J7" s="12"/>
      <c r="K7" s="12"/>
      <c r="L7" s="12"/>
      <c r="M7" s="12"/>
      <c r="N7" s="12"/>
      <c r="O7" s="12"/>
      <c r="P7" s="12"/>
      <c r="Q7" s="32"/>
      <c r="R7" s="1"/>
      <c r="U7" s="54"/>
      <c r="V7" s="55">
        <v>400</v>
      </c>
      <c r="W7" s="56">
        <v>0.9</v>
      </c>
      <c r="X7" s="74">
        <f>AB7*$AC$4</f>
        <v>0.15</v>
      </c>
      <c r="Y7" s="81" t="s">
        <v>100</v>
      </c>
      <c r="Z7" s="57">
        <v>0.3</v>
      </c>
      <c r="AA7" s="39"/>
      <c r="AB7" s="79">
        <v>0.15</v>
      </c>
      <c r="AD7" s="1"/>
    </row>
    <row r="8" spans="1:21" ht="16.5" customHeight="1" thickBot="1" thickTop="1">
      <c r="A8" s="1"/>
      <c r="B8" s="34" t="s">
        <v>101</v>
      </c>
      <c r="C8" s="33" t="s">
        <v>102</v>
      </c>
      <c r="D8" s="3">
        <f>Sheet2!V5</f>
        <v>100</v>
      </c>
      <c r="E8" s="41" t="s">
        <v>103</v>
      </c>
      <c r="F8" s="43">
        <f>D8^D7</f>
        <v>316.22776601683825</v>
      </c>
      <c r="G8" s="12"/>
      <c r="H8" s="4">
        <f>Sheet2!X5</f>
        <v>0.08</v>
      </c>
      <c r="I8" s="12"/>
      <c r="J8" s="49">
        <f>D8*H8</f>
        <v>8</v>
      </c>
      <c r="K8" s="12"/>
      <c r="L8" s="9">
        <f>D8-J8</f>
        <v>92</v>
      </c>
      <c r="M8" s="12"/>
      <c r="N8" s="9">
        <f>(J22*J17)+L8</f>
        <v>127.2</v>
      </c>
      <c r="O8" s="12"/>
      <c r="P8" s="7">
        <f>N8^D7</f>
        <v>427.1780108673902</v>
      </c>
      <c r="Q8" s="32"/>
      <c r="R8" s="1"/>
      <c r="U8" s="1"/>
    </row>
    <row r="9" spans="1:28" ht="15" thickBot="1">
      <c r="A9" s="1"/>
      <c r="B9" s="34"/>
      <c r="C9" s="35"/>
      <c r="D9" s="12"/>
      <c r="E9" s="102"/>
      <c r="F9" s="12"/>
      <c r="G9" s="12"/>
      <c r="H9" s="36"/>
      <c r="I9" s="12"/>
      <c r="J9" s="12"/>
      <c r="K9" s="12"/>
      <c r="L9" s="12"/>
      <c r="M9" s="12"/>
      <c r="N9" s="12"/>
      <c r="O9" s="12"/>
      <c r="P9" s="12"/>
      <c r="Q9" s="32"/>
      <c r="R9" s="1"/>
      <c r="U9" s="1"/>
      <c r="Z9" s="1"/>
      <c r="AA9" s="115" t="s">
        <v>31</v>
      </c>
      <c r="AB9" s="116" t="s">
        <v>32</v>
      </c>
    </row>
    <row r="10" spans="1:28" ht="15" thickBot="1">
      <c r="A10" s="1"/>
      <c r="B10" s="34"/>
      <c r="C10" s="35"/>
      <c r="D10" s="25">
        <f>Sheet2!W6</f>
        <v>1</v>
      </c>
      <c r="E10" s="118"/>
      <c r="F10" s="25"/>
      <c r="G10" s="12"/>
      <c r="H10" s="36"/>
      <c r="I10" s="12"/>
      <c r="J10" s="12"/>
      <c r="K10" s="12"/>
      <c r="L10" s="12"/>
      <c r="M10" s="12"/>
      <c r="N10" s="12"/>
      <c r="O10" s="12"/>
      <c r="P10" s="12"/>
      <c r="Q10" s="32"/>
      <c r="R10" s="1"/>
      <c r="U10" s="1"/>
      <c r="Z10" s="115" t="s">
        <v>33</v>
      </c>
      <c r="AA10" s="69">
        <f>Sheet2!D17</f>
        <v>700</v>
      </c>
      <c r="AB10" s="69">
        <v>700</v>
      </c>
    </row>
    <row r="11" spans="1:28" ht="16.5" thickBot="1">
      <c r="A11" s="1"/>
      <c r="B11" s="34" t="s">
        <v>104</v>
      </c>
      <c r="C11" s="33" t="s">
        <v>105</v>
      </c>
      <c r="D11" s="3">
        <f>Sheet2!V6</f>
        <v>200</v>
      </c>
      <c r="E11" s="41" t="s">
        <v>103</v>
      </c>
      <c r="F11" s="43">
        <f>D11^D10</f>
        <v>200</v>
      </c>
      <c r="G11" s="12"/>
      <c r="H11" s="4">
        <f>Sheet2!X6</f>
        <v>0.1</v>
      </c>
      <c r="I11" s="12"/>
      <c r="J11" s="49">
        <f>D11*H11</f>
        <v>20</v>
      </c>
      <c r="K11" s="12"/>
      <c r="L11" s="9">
        <f>D11-J11</f>
        <v>180</v>
      </c>
      <c r="M11" s="12"/>
      <c r="N11" s="9">
        <f>(J23*J17)+L11</f>
        <v>206.4</v>
      </c>
      <c r="O11" s="12"/>
      <c r="P11" s="7">
        <f>N11^D10</f>
        <v>206.4</v>
      </c>
      <c r="Q11" s="32"/>
      <c r="R11" s="1"/>
      <c r="U11" s="1"/>
      <c r="Z11" s="115" t="s">
        <v>34</v>
      </c>
      <c r="AA11" s="70">
        <f>Sheet2!F17</f>
        <v>735.9398746780618</v>
      </c>
      <c r="AB11" s="70">
        <v>735.9398746780618</v>
      </c>
    </row>
    <row r="12" spans="1:28" ht="15" thickBot="1">
      <c r="A12" s="1"/>
      <c r="B12" s="34"/>
      <c r="C12" s="35"/>
      <c r="D12" s="12"/>
      <c r="E12" s="102"/>
      <c r="F12" s="12"/>
      <c r="G12" s="12"/>
      <c r="H12" s="36"/>
      <c r="I12" s="12"/>
      <c r="J12" s="12"/>
      <c r="K12" s="12"/>
      <c r="L12" s="12"/>
      <c r="M12" s="12"/>
      <c r="N12" s="12"/>
      <c r="O12" s="12"/>
      <c r="P12" s="12"/>
      <c r="Q12" s="32"/>
      <c r="R12" s="1"/>
      <c r="U12" s="1"/>
      <c r="Z12" s="115" t="s">
        <v>35</v>
      </c>
      <c r="AA12" s="69">
        <f>Sheet2!J17</f>
        <v>88</v>
      </c>
      <c r="AB12" s="69">
        <v>88</v>
      </c>
    </row>
    <row r="13" spans="1:29" ht="15" thickBot="1">
      <c r="A13" s="1"/>
      <c r="B13" s="34"/>
      <c r="C13" s="35"/>
      <c r="D13" s="25">
        <f>Sheet2!W7</f>
        <v>0.9</v>
      </c>
      <c r="E13" s="118"/>
      <c r="F13" s="25"/>
      <c r="G13" s="12"/>
      <c r="H13" s="36"/>
      <c r="I13" s="12"/>
      <c r="J13" s="12"/>
      <c r="K13" s="12"/>
      <c r="L13" s="12"/>
      <c r="M13" s="12"/>
      <c r="N13" s="12"/>
      <c r="O13" s="12"/>
      <c r="P13" s="12"/>
      <c r="Q13" s="32"/>
      <c r="R13" s="1"/>
      <c r="U13" s="1"/>
      <c r="Z13" s="115" t="s">
        <v>36</v>
      </c>
      <c r="AA13" s="69">
        <f>Sheet2!L17</f>
        <v>612</v>
      </c>
      <c r="AB13" s="69">
        <v>612</v>
      </c>
      <c r="AC13" s="1"/>
    </row>
    <row r="14" spans="1:29" ht="16.5" thickBot="1">
      <c r="A14" s="1"/>
      <c r="B14" s="34" t="s">
        <v>106</v>
      </c>
      <c r="C14" s="33" t="s">
        <v>107</v>
      </c>
      <c r="D14" s="3">
        <f>Sheet2!V7</f>
        <v>400</v>
      </c>
      <c r="E14" s="41" t="s">
        <v>103</v>
      </c>
      <c r="F14" s="43">
        <f>D14^D13</f>
        <v>219.7121086612235</v>
      </c>
      <c r="G14" s="12"/>
      <c r="H14" s="4">
        <f>Sheet2!X7</f>
        <v>0.15</v>
      </c>
      <c r="I14" s="12"/>
      <c r="J14" s="49">
        <f>D14*H14</f>
        <v>60</v>
      </c>
      <c r="K14" s="12"/>
      <c r="L14" s="9">
        <f>D14-J14</f>
        <v>340</v>
      </c>
      <c r="M14" s="12"/>
      <c r="N14" s="9">
        <f>(J17*J24)+L14</f>
        <v>366.4</v>
      </c>
      <c r="O14" s="12"/>
      <c r="P14" s="7">
        <f>N14^D13</f>
        <v>203.02986156319474</v>
      </c>
      <c r="Q14" s="32"/>
      <c r="R14" s="1"/>
      <c r="U14" s="1"/>
      <c r="Z14" s="115" t="s">
        <v>37</v>
      </c>
      <c r="AA14" s="69">
        <f>Sheet2!N17</f>
        <v>700</v>
      </c>
      <c r="AB14" s="69">
        <v>700</v>
      </c>
      <c r="AC14" s="1"/>
    </row>
    <row r="15" spans="1:29" ht="15" thickBot="1">
      <c r="A15" s="1"/>
      <c r="B15" s="34"/>
      <c r="C15" s="33"/>
      <c r="D15" s="3"/>
      <c r="E15" s="14"/>
      <c r="F15" s="3"/>
      <c r="G15" s="12"/>
      <c r="H15" s="16"/>
      <c r="I15" s="12"/>
      <c r="J15" s="12"/>
      <c r="K15" s="12"/>
      <c r="L15" s="17"/>
      <c r="M15" s="12"/>
      <c r="N15" s="12"/>
      <c r="O15" s="12"/>
      <c r="P15" s="12"/>
      <c r="Q15" s="32"/>
      <c r="R15" s="1"/>
      <c r="U15" s="1"/>
      <c r="Z15" s="115" t="s">
        <v>38</v>
      </c>
      <c r="AA15" s="70">
        <f>Sheet2!P17</f>
        <v>836.6078724305848</v>
      </c>
      <c r="AB15" s="70">
        <v>836.6078724305848</v>
      </c>
      <c r="AC15" s="1"/>
    </row>
    <row r="16" spans="1:29" ht="15" thickBot="1">
      <c r="A16" s="1"/>
      <c r="B16" s="31"/>
      <c r="C16" s="12"/>
      <c r="D16" s="20" t="s">
        <v>89</v>
      </c>
      <c r="E16" s="12"/>
      <c r="F16" s="20" t="s">
        <v>90</v>
      </c>
      <c r="G16" s="12"/>
      <c r="H16" s="12"/>
      <c r="I16" s="33"/>
      <c r="J16" s="20" t="s">
        <v>91</v>
      </c>
      <c r="K16" s="12"/>
      <c r="L16" s="20" t="s">
        <v>89</v>
      </c>
      <c r="M16" s="12"/>
      <c r="N16" s="20" t="s">
        <v>89</v>
      </c>
      <c r="O16" s="12"/>
      <c r="P16" s="20" t="s">
        <v>90</v>
      </c>
      <c r="Q16" s="32"/>
      <c r="R16" s="1"/>
      <c r="U16" s="1"/>
      <c r="Z16" s="115" t="s">
        <v>39</v>
      </c>
      <c r="AA16" s="69">
        <f>Sheet2!N26</f>
        <v>233.33333333333334</v>
      </c>
      <c r="AB16" s="69">
        <v>233.33333333333334</v>
      </c>
      <c r="AC16" s="1"/>
    </row>
    <row r="17" spans="1:29" ht="15" thickBot="1">
      <c r="A17" s="1"/>
      <c r="B17" s="31" t="s">
        <v>88</v>
      </c>
      <c r="C17" s="12"/>
      <c r="D17" s="46">
        <f>SUM(D8,D11,D14)</f>
        <v>700</v>
      </c>
      <c r="E17" s="13"/>
      <c r="F17" s="48">
        <f>F8+F11+F14</f>
        <v>735.9398746780618</v>
      </c>
      <c r="G17" s="12"/>
      <c r="H17" s="12"/>
      <c r="I17" s="33"/>
      <c r="J17" s="46">
        <f>J8+J11+J14</f>
        <v>88</v>
      </c>
      <c r="K17" s="12"/>
      <c r="L17" s="46">
        <f>L8+L11+L14</f>
        <v>612</v>
      </c>
      <c r="M17" s="12"/>
      <c r="N17" s="45">
        <f>N8+N11+N14</f>
        <v>700</v>
      </c>
      <c r="O17" s="12"/>
      <c r="P17" s="47">
        <f>P8+P11+P14</f>
        <v>836.6078724305848</v>
      </c>
      <c r="Q17" s="32"/>
      <c r="R17" s="1"/>
      <c r="U17" s="1"/>
      <c r="Z17" s="115" t="s">
        <v>40</v>
      </c>
      <c r="AA17" s="69">
        <f>Sheet2!N34</f>
        <v>204</v>
      </c>
      <c r="AB17" s="69">
        <v>204</v>
      </c>
      <c r="AC17" s="1"/>
    </row>
    <row r="18" spans="1:29" ht="15" thickBot="1">
      <c r="A18" s="1"/>
      <c r="B18" s="37"/>
      <c r="C18" s="38"/>
      <c r="D18" s="38"/>
      <c r="E18" s="38"/>
      <c r="F18" s="117" t="s">
        <v>12</v>
      </c>
      <c r="G18" s="38"/>
      <c r="H18" s="38"/>
      <c r="I18" s="38"/>
      <c r="J18" s="38"/>
      <c r="K18" s="38"/>
      <c r="L18" s="38"/>
      <c r="M18" s="38"/>
      <c r="N18" s="38"/>
      <c r="O18" s="38"/>
      <c r="P18" s="38" t="s">
        <v>12</v>
      </c>
      <c r="Q18" s="39"/>
      <c r="R18" s="1"/>
      <c r="U18" s="1"/>
      <c r="W18" s="1"/>
      <c r="X18" s="1"/>
      <c r="Y18" s="1"/>
      <c r="Z18" s="115" t="s">
        <v>41</v>
      </c>
      <c r="AA18" s="69">
        <f>Sheet2!N35</f>
        <v>233.33333333333334</v>
      </c>
      <c r="AB18" s="69">
        <v>233.33333333333334</v>
      </c>
      <c r="AC18" s="1"/>
    </row>
    <row r="19" spans="1:29" ht="15.75" thickBot="1" thickTop="1">
      <c r="A19" s="1"/>
      <c r="B19" s="4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"/>
      <c r="P19" s="1"/>
      <c r="Q19" s="1"/>
      <c r="R19" s="1"/>
      <c r="U19" s="1"/>
      <c r="W19" s="1"/>
      <c r="X19" s="1"/>
      <c r="Y19" s="1"/>
      <c r="Z19" s="115" t="s">
        <v>42</v>
      </c>
      <c r="AA19" s="71">
        <f>Sheet2!N32</f>
        <v>0.14285714285714324</v>
      </c>
      <c r="AB19" s="71">
        <v>0.14285714285714324</v>
      </c>
      <c r="AC19" s="1"/>
    </row>
    <row r="20" spans="1:29" ht="15" thickBot="1">
      <c r="A20" s="1"/>
      <c r="B20" s="10">
        <v>1</v>
      </c>
      <c r="C20" s="1" t="s">
        <v>66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U20" s="1"/>
      <c r="W20" s="1"/>
      <c r="X20" s="1"/>
      <c r="Y20" s="1"/>
      <c r="Z20" s="115" t="s">
        <v>43</v>
      </c>
      <c r="AA20" s="71">
        <f>Sheet2!N37</f>
        <v>0.1279335425696677</v>
      </c>
      <c r="AB20" s="71">
        <v>0.1279335425696677</v>
      </c>
      <c r="AC20" s="1"/>
    </row>
    <row r="21" spans="1:29" ht="15" thickBot="1">
      <c r="A21" s="1"/>
      <c r="B21" s="10"/>
      <c r="C21" s="1" t="s">
        <v>67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W21" s="1"/>
      <c r="X21" s="1"/>
      <c r="Y21" s="1"/>
      <c r="Z21" s="115" t="s">
        <v>44</v>
      </c>
      <c r="AA21" s="71">
        <f>Sheet2!N38</f>
        <v>0.08853365415305203</v>
      </c>
      <c r="AB21" s="71">
        <v>0.08853365415305203</v>
      </c>
      <c r="AC21" s="1"/>
    </row>
    <row r="22" spans="1:30" ht="15" thickBot="1">
      <c r="A22" s="1"/>
      <c r="B22" s="10"/>
      <c r="C22" s="1"/>
      <c r="D22" s="1"/>
      <c r="E22" s="1"/>
      <c r="H22" s="21" t="s">
        <v>68</v>
      </c>
      <c r="I22" s="1"/>
      <c r="J22" s="44">
        <f>Sheet2!Z5</f>
        <v>0.4</v>
      </c>
      <c r="K22" s="1"/>
      <c r="L22" s="1"/>
      <c r="M22" s="1"/>
      <c r="N22" s="1"/>
      <c r="O22" s="1"/>
      <c r="P22" s="1"/>
      <c r="Q22" s="1"/>
      <c r="R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 thickBot="1">
      <c r="A23" s="1"/>
      <c r="B23" s="10"/>
      <c r="C23" s="1"/>
      <c r="D23" s="1"/>
      <c r="E23" s="1"/>
      <c r="H23" s="21" t="s">
        <v>69</v>
      </c>
      <c r="I23" s="1"/>
      <c r="J23" s="44">
        <f>Sheet2!Z6</f>
        <v>0.3</v>
      </c>
      <c r="K23" s="1"/>
      <c r="L23" s="1"/>
      <c r="M23" s="1"/>
      <c r="N23" s="1"/>
      <c r="O23" s="1"/>
      <c r="P23" s="1"/>
      <c r="Q23" s="1"/>
      <c r="R23" s="1"/>
      <c r="U23" s="1"/>
      <c r="V23" s="1"/>
      <c r="W23" s="1"/>
      <c r="X23" s="1"/>
      <c r="Y23" s="1"/>
      <c r="Z23" s="1"/>
      <c r="AA23" s="93" t="s">
        <v>48</v>
      </c>
      <c r="AB23" s="1"/>
      <c r="AC23" s="1"/>
      <c r="AD23" s="1"/>
    </row>
    <row r="24" spans="1:30" ht="15" thickBot="1">
      <c r="A24" s="1"/>
      <c r="B24" s="10"/>
      <c r="C24" s="1"/>
      <c r="D24" s="1"/>
      <c r="E24" s="1"/>
      <c r="H24" s="21" t="s">
        <v>70</v>
      </c>
      <c r="I24" s="1"/>
      <c r="J24" s="44">
        <f>Sheet2!Z7</f>
        <v>0.3</v>
      </c>
      <c r="K24" s="1"/>
      <c r="L24" s="1"/>
      <c r="M24" s="1"/>
      <c r="N24" s="1"/>
      <c r="O24" s="1"/>
      <c r="P24" s="1"/>
      <c r="Q24" s="1"/>
      <c r="R24" s="1"/>
      <c r="U24" s="1"/>
      <c r="V24" s="1"/>
      <c r="W24" s="1"/>
      <c r="X24" s="1"/>
      <c r="Y24" s="1"/>
      <c r="Z24" s="87" t="s">
        <v>45</v>
      </c>
      <c r="AA24" s="88" t="s">
        <v>46</v>
      </c>
      <c r="AB24" s="88" t="s">
        <v>47</v>
      </c>
      <c r="AC24" s="89"/>
      <c r="AD24" s="1"/>
    </row>
    <row r="25" spans="1:30" ht="13.5">
      <c r="A25" s="1"/>
      <c r="B25" s="10">
        <v>2</v>
      </c>
      <c r="C25" s="1" t="s">
        <v>73</v>
      </c>
      <c r="D25" s="1"/>
      <c r="E25" s="1"/>
      <c r="F25" s="1"/>
      <c r="G25" s="1"/>
      <c r="H25" s="1"/>
      <c r="I25" s="1"/>
      <c r="J25" s="1"/>
      <c r="K25" s="12"/>
      <c r="L25" s="1"/>
      <c r="M25" s="1"/>
      <c r="N25" s="1"/>
      <c r="O25" s="1"/>
      <c r="P25" s="1"/>
      <c r="Q25" s="1"/>
      <c r="R25" s="1"/>
      <c r="U25" s="1"/>
      <c r="V25" s="1"/>
      <c r="W25" s="1"/>
      <c r="X25" s="1"/>
      <c r="Y25" s="1"/>
      <c r="Z25" s="83">
        <v>0</v>
      </c>
      <c r="AA25" s="84">
        <v>0</v>
      </c>
      <c r="AB25" s="84">
        <v>0</v>
      </c>
      <c r="AC25" s="90"/>
      <c r="AD25" s="1"/>
    </row>
    <row r="26" spans="1:30" ht="15" thickBot="1">
      <c r="A26" s="1"/>
      <c r="B26" s="10"/>
      <c r="C26" s="1" t="s">
        <v>74</v>
      </c>
      <c r="D26" s="1"/>
      <c r="E26" s="1"/>
      <c r="F26" s="1"/>
      <c r="G26" s="1"/>
      <c r="H26" s="1"/>
      <c r="I26" s="1"/>
      <c r="J26" s="1"/>
      <c r="K26" s="12"/>
      <c r="L26" s="1"/>
      <c r="M26" s="11"/>
      <c r="N26" s="101">
        <f>(D8+D11+D14)/3</f>
        <v>233.33333333333334</v>
      </c>
      <c r="O26" s="11"/>
      <c r="P26" s="1"/>
      <c r="Q26" s="1"/>
      <c r="R26" s="1"/>
      <c r="U26" s="1"/>
      <c r="V26" s="1"/>
      <c r="W26" s="1"/>
      <c r="X26" s="1"/>
      <c r="Y26" s="1"/>
      <c r="Z26" s="83">
        <f>(Sheet2!$D$17/3)</f>
        <v>233.33333333333334</v>
      </c>
      <c r="AA26" s="84">
        <f>Sheet2!D8</f>
        <v>100</v>
      </c>
      <c r="AB26" s="84">
        <f>Sheet2!N8</f>
        <v>127.2</v>
      </c>
      <c r="AC26" s="91"/>
      <c r="AD26" s="1"/>
    </row>
    <row r="27" spans="1:30" ht="13.5">
      <c r="A27" s="1"/>
      <c r="B27" s="10">
        <v>3</v>
      </c>
      <c r="C27" s="1" t="s">
        <v>71</v>
      </c>
      <c r="D27" s="1"/>
      <c r="E27" s="1"/>
      <c r="F27" s="1"/>
      <c r="G27" s="1"/>
      <c r="H27" s="1"/>
      <c r="I27" s="1"/>
      <c r="J27" s="1"/>
      <c r="K27" s="12"/>
      <c r="L27" s="1"/>
      <c r="M27" s="1"/>
      <c r="N27" s="1"/>
      <c r="O27" s="1"/>
      <c r="P27" s="1"/>
      <c r="Q27" s="1"/>
      <c r="R27" s="1"/>
      <c r="U27" s="1"/>
      <c r="V27" s="1"/>
      <c r="W27" s="1"/>
      <c r="X27" s="1"/>
      <c r="Y27" s="1"/>
      <c r="Z27" s="83">
        <f>(Sheet2!$D$17/3)+(Sheet2!$D$17/3)</f>
        <v>466.6666666666667</v>
      </c>
      <c r="AA27" s="84">
        <f>Sheet2!D8+Sheet2!D11</f>
        <v>300</v>
      </c>
      <c r="AB27" s="84">
        <f>Sheet2!N8+Sheet2!N11</f>
        <v>333.6</v>
      </c>
      <c r="AC27" s="91"/>
      <c r="AD27" s="1"/>
    </row>
    <row r="28" spans="1:30" ht="15" thickBot="1">
      <c r="A28" s="1"/>
      <c r="B28" s="10"/>
      <c r="C28" s="1" t="s">
        <v>72</v>
      </c>
      <c r="D28" s="1"/>
      <c r="E28" s="1"/>
      <c r="F28" s="1"/>
      <c r="G28" s="1"/>
      <c r="H28" s="1"/>
      <c r="I28" s="1"/>
      <c r="J28" s="1"/>
      <c r="K28" s="12"/>
      <c r="L28" s="1"/>
      <c r="M28" s="11"/>
      <c r="N28" s="58">
        <f>F17</f>
        <v>735.9398746780618</v>
      </c>
      <c r="O28" s="11"/>
      <c r="P28" s="1"/>
      <c r="Q28" s="1"/>
      <c r="R28" s="1"/>
      <c r="U28" s="1"/>
      <c r="V28" s="1"/>
      <c r="W28" s="1"/>
      <c r="X28" s="1"/>
      <c r="Y28" s="1"/>
      <c r="Z28" s="85">
        <f>(Sheet2!$D$17/3)+(Sheet2!$D$17/3)+(Sheet2!$D$17/3)</f>
        <v>700</v>
      </c>
      <c r="AA28" s="86">
        <f>Sheet2!D8+Sheet2!D11+Sheet2!D14</f>
        <v>700</v>
      </c>
      <c r="AB28" s="86">
        <f>Sheet2!N8+Sheet2!N11+Sheet2!N14</f>
        <v>700</v>
      </c>
      <c r="AC28" s="92"/>
      <c r="AD28" s="1"/>
    </row>
    <row r="29" spans="1:30" ht="13.5">
      <c r="A29" s="1"/>
      <c r="B29" s="10">
        <v>4</v>
      </c>
      <c r="C29" s="1" t="s">
        <v>75</v>
      </c>
      <c r="D29" s="1"/>
      <c r="E29" s="1"/>
      <c r="F29" s="1"/>
      <c r="G29" s="1"/>
      <c r="H29" s="1"/>
      <c r="I29" s="1"/>
      <c r="J29" s="1"/>
      <c r="K29" s="12"/>
      <c r="L29" s="1"/>
      <c r="M29" s="1"/>
      <c r="N29" s="1"/>
      <c r="O29" s="1"/>
      <c r="P29" s="1"/>
      <c r="Q29" s="1"/>
      <c r="R29" s="1"/>
      <c r="U29" s="1"/>
      <c r="V29" s="1"/>
      <c r="W29" s="1"/>
      <c r="X29" s="1"/>
      <c r="Y29" s="1"/>
      <c r="Z29" s="1"/>
      <c r="AA29" s="21"/>
      <c r="AC29" s="1"/>
      <c r="AD29" s="1"/>
    </row>
    <row r="30" spans="1:18" ht="13.5">
      <c r="A30" s="1"/>
      <c r="B30" s="10"/>
      <c r="C30" s="1" t="s">
        <v>76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thickBot="1">
      <c r="A31" s="1"/>
      <c r="B31" s="10"/>
      <c r="C31" s="1" t="s">
        <v>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thickBot="1">
      <c r="A32" s="1"/>
      <c r="B32" s="10"/>
      <c r="C32" s="1"/>
      <c r="D32" s="1"/>
      <c r="E32" s="1"/>
      <c r="F32" s="105" t="s">
        <v>108</v>
      </c>
      <c r="G32" s="103"/>
      <c r="H32" s="104">
        <f>(D8*D11*D14)^(1/3)</f>
        <v>199.99999999999991</v>
      </c>
      <c r="I32" s="1"/>
      <c r="J32" s="105" t="s">
        <v>92</v>
      </c>
      <c r="K32" s="103"/>
      <c r="L32" s="106">
        <f>N26</f>
        <v>233.33333333333334</v>
      </c>
      <c r="M32" s="1"/>
      <c r="N32" s="50">
        <f>1-H32/(AVERAGE(D8,D11,D14))</f>
        <v>0.14285714285714324</v>
      </c>
      <c r="O32" s="1"/>
      <c r="P32" s="1"/>
      <c r="Q32" s="1"/>
      <c r="R32" s="1"/>
    </row>
    <row r="33" spans="1:18" ht="13.5">
      <c r="A33" s="1"/>
      <c r="B33" s="10">
        <v>5</v>
      </c>
      <c r="C33" s="1" t="s">
        <v>78</v>
      </c>
      <c r="D33" s="1"/>
      <c r="E33" s="1"/>
      <c r="F33" s="1"/>
      <c r="G33" s="1"/>
      <c r="H33" s="1"/>
      <c r="I33" s="1"/>
      <c r="J33" s="12"/>
      <c r="K33" s="12"/>
      <c r="L33" s="1"/>
      <c r="M33" s="1"/>
      <c r="N33" s="1"/>
      <c r="O33" s="1"/>
      <c r="P33" s="1"/>
      <c r="Q33" s="1"/>
      <c r="R33" s="1"/>
    </row>
    <row r="34" spans="1:18" ht="15" thickBot="1">
      <c r="A34" s="1"/>
      <c r="B34" s="10"/>
      <c r="C34" s="2" t="s">
        <v>109</v>
      </c>
      <c r="D34" s="1" t="s">
        <v>79</v>
      </c>
      <c r="E34" s="1"/>
      <c r="F34" s="1"/>
      <c r="G34" s="1"/>
      <c r="H34" s="1"/>
      <c r="I34" s="1"/>
      <c r="J34" s="1"/>
      <c r="K34" s="12"/>
      <c r="L34" s="1"/>
      <c r="M34" s="1"/>
      <c r="N34" s="101">
        <f>AVERAGE(L8,L11,L14)</f>
        <v>204</v>
      </c>
      <c r="O34" s="1"/>
      <c r="P34" s="1"/>
      <c r="Q34" s="1"/>
      <c r="R34" s="1"/>
    </row>
    <row r="35" spans="1:18" ht="15" thickBot="1">
      <c r="A35" s="1"/>
      <c r="B35" s="10"/>
      <c r="C35" s="2" t="s">
        <v>110</v>
      </c>
      <c r="D35" s="1" t="s">
        <v>80</v>
      </c>
      <c r="E35" s="1"/>
      <c r="F35" s="1"/>
      <c r="G35" s="1"/>
      <c r="H35" s="1"/>
      <c r="I35" s="1"/>
      <c r="J35" s="1"/>
      <c r="K35" s="12"/>
      <c r="L35" s="1"/>
      <c r="M35" s="1"/>
      <c r="N35" s="101">
        <f>AVERAGE(N8,N11,N14)</f>
        <v>233.33333333333334</v>
      </c>
      <c r="O35" s="1"/>
      <c r="P35" s="1"/>
      <c r="Q35" s="1"/>
      <c r="R35" s="1"/>
    </row>
    <row r="36" spans="1:18" ht="13.5">
      <c r="A36" s="1"/>
      <c r="B36" s="10">
        <v>6</v>
      </c>
      <c r="C36" s="1" t="s">
        <v>81</v>
      </c>
      <c r="D36" s="1"/>
      <c r="E36" s="1"/>
      <c r="F36" s="1"/>
      <c r="G36" s="1"/>
      <c r="H36" s="1"/>
      <c r="I36" s="1"/>
      <c r="J36" s="1"/>
      <c r="K36" s="1"/>
      <c r="L36" s="109" t="s">
        <v>93</v>
      </c>
      <c r="M36" s="1"/>
      <c r="N36" s="108" t="s">
        <v>94</v>
      </c>
      <c r="O36" s="12"/>
      <c r="P36" s="1"/>
      <c r="Q36" s="1"/>
      <c r="R36" s="1"/>
    </row>
    <row r="37" spans="1:18" ht="15" thickBot="1">
      <c r="A37" s="1"/>
      <c r="B37" s="10"/>
      <c r="C37" s="2" t="s">
        <v>109</v>
      </c>
      <c r="D37" s="1" t="s">
        <v>79</v>
      </c>
      <c r="E37" s="1"/>
      <c r="F37" s="1"/>
      <c r="G37" s="1"/>
      <c r="H37" s="1"/>
      <c r="I37" s="1"/>
      <c r="J37" s="1"/>
      <c r="K37" s="1"/>
      <c r="L37" s="58">
        <f>(L8*L11*L14)^(1/3)</f>
        <v>177.90155731578778</v>
      </c>
      <c r="M37" s="1"/>
      <c r="N37" s="50">
        <f>1-L37/N34</f>
        <v>0.1279335425696677</v>
      </c>
      <c r="O37" s="12"/>
      <c r="P37" s="1"/>
      <c r="Q37" s="1"/>
      <c r="R37" s="1"/>
    </row>
    <row r="38" spans="1:18" ht="15" thickBot="1">
      <c r="A38" s="1"/>
      <c r="B38" s="10"/>
      <c r="C38" s="2" t="s">
        <v>110</v>
      </c>
      <c r="D38" s="1" t="s">
        <v>80</v>
      </c>
      <c r="E38" s="1"/>
      <c r="F38" s="1"/>
      <c r="G38" s="1"/>
      <c r="H38" s="1"/>
      <c r="I38" s="1"/>
      <c r="J38" s="1"/>
      <c r="K38" s="1"/>
      <c r="L38" s="107">
        <f>(N8*N11*N14)^(1/3)</f>
        <v>212.6754806976212</v>
      </c>
      <c r="M38" s="1"/>
      <c r="N38" s="50">
        <f>1-L38/N35</f>
        <v>0.08853365415305203</v>
      </c>
      <c r="O38" s="12"/>
      <c r="P38" s="1"/>
      <c r="Q38" s="1"/>
      <c r="R38" s="1"/>
    </row>
    <row r="39" spans="1:18" ht="13.5">
      <c r="A39" s="1"/>
      <c r="B39" s="10">
        <v>7</v>
      </c>
      <c r="C39" s="1" t="s">
        <v>82</v>
      </c>
      <c r="D39" s="1"/>
      <c r="E39" s="1"/>
      <c r="F39" s="1"/>
      <c r="G39" s="1"/>
      <c r="H39" s="1"/>
      <c r="I39" s="1"/>
      <c r="J39" s="110" t="s">
        <v>95</v>
      </c>
      <c r="K39" s="1"/>
      <c r="L39" s="110" t="s">
        <v>96</v>
      </c>
      <c r="M39" s="1"/>
      <c r="N39" s="108" t="s">
        <v>97</v>
      </c>
      <c r="O39" s="12"/>
      <c r="P39" s="1"/>
      <c r="Q39" s="109"/>
      <c r="R39" s="1"/>
    </row>
    <row r="40" spans="1:18" ht="15" thickBot="1">
      <c r="A40" s="1"/>
      <c r="B40" s="10"/>
      <c r="C40" s="2" t="s">
        <v>109</v>
      </c>
      <c r="D40" s="1" t="s">
        <v>79</v>
      </c>
      <c r="E40" s="1"/>
      <c r="F40" s="1"/>
      <c r="G40" s="1"/>
      <c r="H40" s="1"/>
      <c r="I40" s="1"/>
      <c r="J40" s="111">
        <f>(L8)^Sheet2!W5</f>
        <v>284.9277733507875</v>
      </c>
      <c r="K40" s="1"/>
      <c r="L40" s="111">
        <f>N8^Sheet2!W5</f>
        <v>427.1780108673902</v>
      </c>
      <c r="M40" s="1"/>
      <c r="N40" s="58">
        <f>J43</f>
        <v>654.7429901647465</v>
      </c>
      <c r="O40" s="12"/>
      <c r="P40" s="1"/>
      <c r="Q40" s="93"/>
      <c r="R40" s="1"/>
    </row>
    <row r="41" spans="1:18" ht="15" thickBot="1">
      <c r="A41" s="1"/>
      <c r="B41" s="10"/>
      <c r="C41" s="2" t="s">
        <v>110</v>
      </c>
      <c r="D41" s="1" t="s">
        <v>80</v>
      </c>
      <c r="E41" s="1"/>
      <c r="F41" s="1"/>
      <c r="G41" s="1"/>
      <c r="H41" s="1"/>
      <c r="I41" s="1"/>
      <c r="J41" s="111">
        <f>L11^Sheet2!W6</f>
        <v>180</v>
      </c>
      <c r="K41" s="1"/>
      <c r="L41" s="111">
        <f>N11^Sheet2!W6</f>
        <v>206.4</v>
      </c>
      <c r="M41" s="1"/>
      <c r="N41" s="58">
        <f>L43</f>
        <v>836.6078724305848</v>
      </c>
      <c r="O41" s="12"/>
      <c r="P41" s="1"/>
      <c r="Q41" s="93"/>
      <c r="R41" s="1"/>
    </row>
    <row r="42" spans="1:18" ht="15" thickBot="1">
      <c r="A42" s="1"/>
      <c r="J42" s="112">
        <f>L14^Sheet2!W7</f>
        <v>189.815216813959</v>
      </c>
      <c r="K42" s="1"/>
      <c r="L42" s="112">
        <f>N14^Sheet2!W7</f>
        <v>203.02986156319474</v>
      </c>
      <c r="M42" s="1"/>
      <c r="P42" s="1"/>
      <c r="Q42" s="93"/>
      <c r="R42" s="1"/>
    </row>
    <row r="43" spans="1:18" ht="15" thickBot="1">
      <c r="A43" s="1"/>
      <c r="J43" s="113">
        <f>SUM(J40:J42)</f>
        <v>654.7429901647465</v>
      </c>
      <c r="K43" s="1"/>
      <c r="L43" s="113">
        <f>SUM(L40:L42)</f>
        <v>836.6078724305848</v>
      </c>
      <c r="M43" s="1"/>
      <c r="P43" s="1"/>
      <c r="Q43" s="93"/>
      <c r="R43" s="1"/>
    </row>
    <row r="44" spans="1:18" ht="13.5">
      <c r="A44" s="1"/>
      <c r="C44" s="1" t="s">
        <v>14</v>
      </c>
      <c r="L44" s="1"/>
      <c r="M44" s="1"/>
      <c r="N44" s="1"/>
      <c r="O44" s="1"/>
      <c r="P44" s="1"/>
      <c r="Q44" s="1"/>
      <c r="R44" s="1"/>
    </row>
    <row r="45" spans="1:18" ht="13.5">
      <c r="A45" s="1"/>
      <c r="C45" s="1" t="s">
        <v>15</v>
      </c>
      <c r="L45" s="1"/>
      <c r="M45" s="1"/>
      <c r="N45" s="1"/>
      <c r="O45" s="1"/>
      <c r="P45" s="1"/>
      <c r="Q45" s="1"/>
      <c r="R45" s="1"/>
    </row>
    <row r="46" spans="1:18" ht="13.5">
      <c r="A46" s="1"/>
      <c r="C46" s="1" t="s">
        <v>16</v>
      </c>
      <c r="L46" s="1"/>
      <c r="M46" s="1"/>
      <c r="N46" s="1"/>
      <c r="O46" s="1"/>
      <c r="P46" s="1"/>
      <c r="Q46" s="1"/>
      <c r="R46" s="1"/>
    </row>
    <row r="47" spans="1:18" ht="13.5">
      <c r="A47" s="1"/>
      <c r="C47" s="1" t="s">
        <v>17</v>
      </c>
      <c r="L47" s="1"/>
      <c r="M47" s="1"/>
      <c r="N47" s="1"/>
      <c r="O47" s="1"/>
      <c r="P47" s="1"/>
      <c r="Q47" s="1"/>
      <c r="R47" s="1"/>
    </row>
    <row r="48" spans="1:18" ht="13.5">
      <c r="A48" s="1"/>
      <c r="C48" s="1" t="s">
        <v>18</v>
      </c>
      <c r="L48" s="1"/>
      <c r="M48" s="1"/>
      <c r="N48" s="1"/>
      <c r="O48" s="1"/>
      <c r="P48" s="1"/>
      <c r="Q48" s="1"/>
      <c r="R48" s="1"/>
    </row>
    <row r="49" spans="1:18" ht="13.5">
      <c r="A49" s="1"/>
      <c r="C49" s="1" t="s">
        <v>19</v>
      </c>
      <c r="L49" s="1"/>
      <c r="M49" s="1"/>
      <c r="N49" s="1"/>
      <c r="O49" s="1"/>
      <c r="P49" s="1"/>
      <c r="Q49" s="1"/>
      <c r="R49" s="1"/>
    </row>
    <row r="50" spans="1:18" ht="13.5">
      <c r="A50" s="1"/>
      <c r="C50" s="1" t="s">
        <v>20</v>
      </c>
      <c r="L50" s="1"/>
      <c r="M50" s="1"/>
      <c r="N50" s="1"/>
      <c r="O50" s="1"/>
      <c r="P50" s="1"/>
      <c r="Q50" s="1"/>
      <c r="R50" s="1"/>
    </row>
    <row r="51" spans="1:18" ht="13.5">
      <c r="A51" s="1"/>
      <c r="C51" s="1" t="s">
        <v>21</v>
      </c>
      <c r="L51" s="1"/>
      <c r="M51" s="1"/>
      <c r="N51" s="1"/>
      <c r="O51" s="1"/>
      <c r="P51" s="1"/>
      <c r="Q51" s="1"/>
      <c r="R51" s="1"/>
    </row>
    <row r="52" spans="1:18" ht="13.5">
      <c r="A52" s="1"/>
      <c r="C52" s="1" t="s">
        <v>22</v>
      </c>
      <c r="L52" s="1"/>
      <c r="M52" s="1"/>
      <c r="N52" s="1"/>
      <c r="O52" s="1"/>
      <c r="P52" s="1"/>
      <c r="Q52" s="1"/>
      <c r="R52" s="1"/>
    </row>
    <row r="53" spans="1:18" ht="13.5">
      <c r="A53" s="1"/>
      <c r="C53" s="1" t="s">
        <v>23</v>
      </c>
      <c r="L53" s="1"/>
      <c r="M53" s="1"/>
      <c r="N53" s="1"/>
      <c r="O53" s="1"/>
      <c r="P53" s="1"/>
      <c r="Q53" s="1"/>
      <c r="R53" s="1"/>
    </row>
    <row r="54" spans="1:18" ht="15.75">
      <c r="A54" s="1"/>
      <c r="C54" s="1"/>
      <c r="D54" s="1"/>
      <c r="E54" s="1"/>
      <c r="F54" s="1"/>
      <c r="G54" s="1"/>
      <c r="H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C55" s="1"/>
      <c r="D55" s="1"/>
      <c r="E55" s="1"/>
      <c r="F55" s="1"/>
      <c r="G55" s="1"/>
      <c r="H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C57" s="1"/>
      <c r="D57" s="1"/>
      <c r="E57" s="1"/>
      <c r="F57" s="1"/>
      <c r="G57" s="1"/>
      <c r="H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R64" s="1"/>
    </row>
    <row r="65" spans="1:18" ht="15.75">
      <c r="A65" s="1"/>
      <c r="R65" s="1"/>
    </row>
    <row r="66" spans="1:18" ht="15.75">
      <c r="A66" s="1"/>
      <c r="R66" s="1"/>
    </row>
    <row r="67" spans="1:18" ht="15.75">
      <c r="A67" s="1"/>
      <c r="R67" s="1"/>
    </row>
    <row r="68" ht="15.75">
      <c r="A68" s="1"/>
    </row>
    <row r="69" spans="1:17" ht="13.5">
      <c r="A69" s="1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printOptions gridLines="1"/>
  <pageMargins left="0.3" right="0.3" top="0.7" bottom="0.7" header="0.5" footer="0.5"/>
  <pageSetup orientation="portrait" paperSize="9" scale="70"/>
  <headerFooter alignWithMargins="0">
    <oddHeader>&amp;L&amp;10Dossier
 2&amp;C&amp;10CasEtudeGini.xls&amp;R&amp;10&amp;D, &amp;T</oddHeader>
    <oddFooter>&amp;C&amp;10-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2003-09-01T14:25:12Z</cp:lastPrinted>
  <dcterms:created xsi:type="dcterms:W3CDTF">1999-03-25T23:22:05Z</dcterms:created>
  <cp:category/>
  <cp:version/>
  <cp:contentType/>
  <cp:contentStatus/>
</cp:coreProperties>
</file>