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20" windowWidth="20000" windowHeight="11760" tabRatio="677" activeTab="0"/>
  </bookViews>
  <sheets>
    <sheet name="DossierMoulinAMil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<sst xmlns="http://schemas.openxmlformats.org/spreadsheetml/2006/main" count="94" uniqueCount="40">
  <si>
    <t>Projet moulin à mil</t>
  </si>
  <si>
    <t>Solution Tableau</t>
  </si>
  <si>
    <t>Couts:</t>
  </si>
  <si>
    <t>Achat du moulin à mil</t>
  </si>
  <si>
    <t>Construction d'un abri pour le moulin</t>
  </si>
  <si>
    <t>Coûts de production</t>
  </si>
  <si>
    <t>Coûts de fonctionnement</t>
  </si>
  <si>
    <t>Paiements périodiques d'un prêt</t>
  </si>
  <si>
    <t>Coûts totaux:</t>
  </si>
  <si>
    <t>Revenus:</t>
  </si>
  <si>
    <t>Revenu annuel</t>
  </si>
  <si>
    <t>Cash Flow:</t>
  </si>
  <si>
    <t>Taux d'actualisation:</t>
  </si>
  <si>
    <t>Coefficient d'actualisation:</t>
  </si>
  <si>
    <r>
      <t>Cash Flow Valeurs Annuelles Actualisées(</t>
    </r>
    <r>
      <rPr>
        <b/>
        <sz val="12"/>
        <rFont val="Helv"/>
        <family val="0"/>
      </rPr>
      <t>CFVAA</t>
    </r>
    <r>
      <rPr>
        <sz val="12"/>
        <rFont val="Helv"/>
        <family val="0"/>
      </rPr>
      <t>):</t>
    </r>
  </si>
  <si>
    <t>VAN</t>
  </si>
  <si>
    <t xml:space="preserve">  = sum(CFVAA)</t>
  </si>
  <si>
    <t>Taux de rentabilité (TRI):</t>
  </si>
  <si>
    <r>
      <t>Valeur Annuelle Actualisée des Coûts (</t>
    </r>
    <r>
      <rPr>
        <b/>
        <sz val="12"/>
        <rFont val="Helv"/>
        <family val="0"/>
      </rPr>
      <t>VAAC)</t>
    </r>
    <r>
      <rPr>
        <sz val="12"/>
        <rFont val="Helv"/>
        <family val="0"/>
      </rPr>
      <t>:</t>
    </r>
  </si>
  <si>
    <r>
      <t>Valeur Annuelle Actualisée des Bénéfices (</t>
    </r>
    <r>
      <rPr>
        <b/>
        <sz val="12"/>
        <rFont val="Helv"/>
        <family val="0"/>
      </rPr>
      <t>VAAB</t>
    </r>
    <r>
      <rPr>
        <sz val="12"/>
        <rFont val="Helv"/>
        <family val="0"/>
      </rPr>
      <t>):</t>
    </r>
  </si>
  <si>
    <r>
      <t>Valeur Actuelle des Coûts (</t>
    </r>
    <r>
      <rPr>
        <b/>
        <sz val="12"/>
        <rFont val="Helv"/>
        <family val="0"/>
      </rPr>
      <t>VAC</t>
    </r>
    <r>
      <rPr>
        <sz val="12"/>
        <rFont val="Helv"/>
        <family val="0"/>
      </rPr>
      <t>):</t>
    </r>
  </si>
  <si>
    <r>
      <t>Valeur Actuelle des Bénéfices (</t>
    </r>
    <r>
      <rPr>
        <b/>
        <sz val="12"/>
        <rFont val="Helv"/>
        <family val="0"/>
      </rPr>
      <t>VAB</t>
    </r>
    <r>
      <rPr>
        <sz val="12"/>
        <rFont val="Helv"/>
        <family val="0"/>
      </rPr>
      <t>):</t>
    </r>
  </si>
  <si>
    <t>Valeur Actuelle Nette (VAN): - bis</t>
  </si>
  <si>
    <r>
      <t xml:space="preserve"> = </t>
    </r>
    <r>
      <rPr>
        <b/>
        <sz val="12"/>
        <rFont val="Helv"/>
        <family val="0"/>
      </rPr>
      <t>VAB - VAC</t>
    </r>
  </si>
  <si>
    <t>Rapport Bénéfices-Coûts (RBC):</t>
  </si>
  <si>
    <t>Proportion du coût initial finançé d'un prêt</t>
  </si>
  <si>
    <t>Montant du prêt</t>
  </si>
  <si>
    <t>Taux d'intérêt</t>
  </si>
  <si>
    <t>Fréquence</t>
  </si>
  <si>
    <t>Paiements périodiques</t>
  </si>
  <si>
    <t>Total des paiements</t>
  </si>
  <si>
    <t>Total des intérêts</t>
  </si>
  <si>
    <t>Année</t>
  </si>
  <si>
    <t>Valeur Annuelle Actualisée</t>
  </si>
  <si>
    <t>Cash Flow</t>
  </si>
  <si>
    <t>Dossier</t>
  </si>
  <si>
    <t xml:space="preserve">  = somme(CFVAA)</t>
  </si>
  <si>
    <r>
      <t>Cash Flow Valeurs Annuelles Actualisées(</t>
    </r>
    <r>
      <rPr>
        <b/>
        <sz val="12"/>
        <rFont val="Helv"/>
        <family val="0"/>
      </rPr>
      <t>VAAN</t>
    </r>
    <r>
      <rPr>
        <sz val="12"/>
        <rFont val="Helv"/>
        <family val="0"/>
      </rPr>
      <t>):</t>
    </r>
  </si>
  <si>
    <t>Coûts:</t>
  </si>
  <si>
    <t>Solution Prêt Tableau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</si>
</sst>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C\F\A\ ###\ ###\ ###"/>
    <numFmt numFmtId="173" formatCode="0.0000"/>
    <numFmt numFmtId="174" formatCode="0.000000"/>
    <numFmt numFmtId="175" formatCode="\C\F\A\ ###\ ###\ ###\ ###"/>
  </numFmts>
  <fonts count="27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b/>
      <sz val="12"/>
      <color indexed="12"/>
      <name val="Helv"/>
      <family val="0"/>
    </font>
    <font>
      <sz val="10"/>
      <name val="Geneva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4.4"/>
      <color indexed="4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16" fillId="14" borderId="0" applyNumberFormat="0" applyBorder="0" applyAlignment="0" applyProtection="0"/>
    <xf numFmtId="0" fontId="20" fillId="2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72" fontId="1" fillId="11" borderId="13" xfId="0" applyNumberFormat="1" applyFont="1" applyFill="1" applyBorder="1" applyAlignment="1">
      <alignment/>
    </xf>
    <xf numFmtId="172" fontId="1" fillId="17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173" fontId="1" fillId="0" borderId="13" xfId="0" applyNumberFormat="1" applyFont="1" applyBorder="1" applyAlignment="1">
      <alignment/>
    </xf>
    <xf numFmtId="173" fontId="1" fillId="0" borderId="0" xfId="0" applyNumberFormat="1" applyFont="1" applyAlignment="1">
      <alignment horizontal="right"/>
    </xf>
    <xf numFmtId="173" fontId="0" fillId="0" borderId="13" xfId="0" applyNumberFormat="1" applyBorder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 horizontal="right" vertical="center"/>
    </xf>
    <xf numFmtId="172" fontId="1" fillId="18" borderId="13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0" fontId="1" fillId="0" borderId="13" xfId="0" applyNumberFormat="1" applyFont="1" applyBorder="1" applyAlignment="1">
      <alignment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4" fontId="1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172" fontId="1" fillId="0" borderId="13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right"/>
    </xf>
    <xf numFmtId="172" fontId="0" fillId="0" borderId="13" xfId="0" applyNumberFormat="1" applyFill="1" applyBorder="1" applyAlignment="1">
      <alignment/>
    </xf>
    <xf numFmtId="173" fontId="1" fillId="0" borderId="13" xfId="0" applyNumberFormat="1" applyFont="1" applyFill="1" applyBorder="1" applyAlignment="1">
      <alignment/>
    </xf>
    <xf numFmtId="8" fontId="0" fillId="0" borderId="0" xfId="0" applyNumberFormat="1" applyFill="1" applyAlignment="1">
      <alignment/>
    </xf>
    <xf numFmtId="0" fontId="1" fillId="0" borderId="0" xfId="0" applyFont="1" applyAlignment="1">
      <alignment horizontal="right"/>
    </xf>
    <xf numFmtId="172" fontId="1" fillId="17" borderId="13" xfId="0" applyNumberFormat="1" applyFont="1" applyFill="1" applyBorder="1" applyAlignment="1">
      <alignment vertical="center"/>
    </xf>
    <xf numFmtId="172" fontId="1" fillId="19" borderId="13" xfId="0" applyNumberFormat="1" applyFont="1" applyFill="1" applyBorder="1" applyAlignment="1">
      <alignment/>
    </xf>
    <xf numFmtId="172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 horizontal="left"/>
    </xf>
    <xf numFmtId="17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3366FF"/>
                </a:solidFill>
              </a:rPr>
              <a:t>Le Projet Moulin </a:t>
            </a:r>
            <a:r>
              <a:rPr lang="en-US" cap="none" sz="1440" b="1" i="0" u="none" baseline="0">
                <a:solidFill>
                  <a:srgbClr val="3366FF"/>
                </a:solidFill>
              </a:rPr>
              <a:t>? Mil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 w="25400">
          <a:solidFill>
            <a:srgbClr val="F20884"/>
          </a:solidFill>
        </a:ln>
      </c:spPr>
    </c:title>
    <c:plotArea>
      <c:layout>
        <c:manualLayout>
          <c:xMode val="edge"/>
          <c:yMode val="edge"/>
          <c:x val="0.00625"/>
          <c:y val="0.08"/>
          <c:w val="0.96975"/>
          <c:h val="0.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Sheet7!$A$30</c:f>
              <c:strCache>
                <c:ptCount val="1"/>
                <c:pt idx="0">
                  <c:v>Valeur Annuelle Actualis?e</c:v>
                </c:pt>
              </c:strCache>
            </c:strRef>
          </c:tx>
          <c:spPr>
            <a:solidFill>
              <a:srgbClr val="FF1542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Sheet7!$B$29:$F$29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Sheet7!$B$30:$F$30</c:f>
              <c:numCache>
                <c:ptCount val="5"/>
                <c:pt idx="0">
                  <c:v>-1190000</c:v>
                </c:pt>
                <c:pt idx="1">
                  <c:v>348834.498834499</c:v>
                </c:pt>
                <c:pt idx="2">
                  <c:v>317122.27166772634</c:v>
                </c:pt>
                <c:pt idx="3">
                  <c:v>288292.97424338764</c:v>
                </c:pt>
                <c:pt idx="4">
                  <c:v>262084.52203944328</c:v>
                </c:pt>
              </c:numCache>
            </c:numRef>
          </c:val>
        </c:ser>
        <c:ser>
          <c:idx val="2"/>
          <c:order val="1"/>
          <c:tx>
            <c:strRef>
              <c:f>Sheet7!$A$31</c:f>
              <c:strCache>
                <c:ptCount val="1"/>
                <c:pt idx="0">
                  <c:v>Cash Flow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Sheet7!$B$29:$F$29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Sheet7!$B$31:$F$31</c:f>
              <c:numCache>
                <c:ptCount val="5"/>
                <c:pt idx="0">
                  <c:v>-1190000</c:v>
                </c:pt>
                <c:pt idx="1">
                  <c:v>383717.948717949</c:v>
                </c:pt>
                <c:pt idx="2">
                  <c:v>383717.948717949</c:v>
                </c:pt>
                <c:pt idx="3">
                  <c:v>383717.948717949</c:v>
                </c:pt>
                <c:pt idx="4">
                  <c:v>383717.948717949</c:v>
                </c:pt>
              </c:numCache>
            </c:numRef>
          </c:val>
        </c:ser>
        <c:axId val="17690305"/>
        <c:axId val="24995018"/>
      </c:barChart>
      <c:catAx>
        <c:axId val="17690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24995018"/>
        <c:crosses val="autoZero"/>
        <c:auto val="1"/>
        <c:lblOffset val="100"/>
        <c:tickLblSkip val="1"/>
        <c:noMultiLvlLbl val="0"/>
      </c:catAx>
      <c:valAx>
        <c:axId val="24995018"/>
        <c:scaling>
          <c:orientation val="minMax"/>
        </c:scaling>
        <c:axPos val="l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\C\F\A\ ###\ ###\ ###\ ###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769030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1925"/>
          <c:w val="0.5912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3514725</xdr:colOff>
      <xdr:row>24</xdr:row>
      <xdr:rowOff>104775</xdr:rowOff>
    </xdr:from>
    <xdr:to>
      <xdr:col>6</xdr:col>
      <xdr:colOff>304800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3514725" y="4267200"/>
        <a:ext cx="59531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21</xdr:row>
      <xdr:rowOff>123825</xdr:rowOff>
    </xdr:from>
    <xdr:to>
      <xdr:col>4</xdr:col>
      <xdr:colOff>657225</xdr:colOff>
      <xdr:row>33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714750"/>
          <a:ext cx="17621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25" zoomScaleNormal="125" workbookViewId="0" topLeftCell="A1">
      <selection activeCell="A2" sqref="A2"/>
    </sheetView>
  </sheetViews>
  <sheetFormatPr defaultColWidth="11.5546875" defaultRowHeight="15.75"/>
  <cols>
    <col min="1" max="1" width="41.3359375" style="0" bestFit="1" customWidth="1"/>
    <col min="2" max="2" width="10.88671875" style="0" customWidth="1"/>
    <col min="3" max="3" width="11.3359375" style="0" customWidth="1"/>
    <col min="4" max="4" width="11.5546875" style="0" customWidth="1"/>
    <col min="5" max="5" width="11.99609375" style="0" customWidth="1"/>
    <col min="6" max="6" width="11.6640625" style="0" customWidth="1"/>
    <col min="7" max="7" width="3.10546875" style="0" customWidth="1"/>
  </cols>
  <sheetData>
    <row r="1" spans="3:5" ht="13.5" thickBot="1">
      <c r="C1" s="1"/>
      <c r="D1" s="2" t="s">
        <v>0</v>
      </c>
      <c r="E1" s="3"/>
    </row>
    <row r="2" spans="2:4" ht="12.75">
      <c r="B2" s="4"/>
      <c r="D2" s="5" t="s">
        <v>35</v>
      </c>
    </row>
    <row r="3" spans="1:6" ht="13.5" thickBot="1">
      <c r="A3" s="5" t="s">
        <v>2</v>
      </c>
      <c r="B3" s="5">
        <v>0</v>
      </c>
      <c r="C3" s="5">
        <v>1</v>
      </c>
      <c r="D3" s="5">
        <v>2</v>
      </c>
      <c r="E3" s="5">
        <v>3</v>
      </c>
      <c r="F3" s="5">
        <v>4</v>
      </c>
    </row>
    <row r="4" spans="1:6" ht="13.5" thickBot="1">
      <c r="A4" s="7" t="s">
        <v>3</v>
      </c>
      <c r="B4" s="8"/>
      <c r="C4" s="9"/>
      <c r="D4" s="9"/>
      <c r="E4" s="9"/>
      <c r="F4" s="9"/>
    </row>
    <row r="5" spans="1:6" ht="13.5" thickBot="1">
      <c r="A5" s="7" t="s">
        <v>4</v>
      </c>
      <c r="B5" s="8"/>
      <c r="C5" s="9"/>
      <c r="D5" s="9"/>
      <c r="E5" s="9"/>
      <c r="F5" s="9"/>
    </row>
    <row r="6" spans="1:6" ht="13.5" thickBot="1">
      <c r="A6" s="7" t="s">
        <v>5</v>
      </c>
      <c r="B6" s="8"/>
      <c r="C6" s="8"/>
      <c r="D6" s="8"/>
      <c r="E6" s="8"/>
      <c r="F6" s="8"/>
    </row>
    <row r="7" spans="1:6" ht="16.5" customHeight="1" thickBot="1">
      <c r="A7" s="7" t="s">
        <v>6</v>
      </c>
      <c r="B7" s="8"/>
      <c r="C7" s="8"/>
      <c r="D7" s="8"/>
      <c r="E7" s="8"/>
      <c r="F7" s="8"/>
    </row>
    <row r="8" spans="1:6" ht="0.75" customHeight="1" hidden="1" thickBot="1">
      <c r="A8" s="7" t="s">
        <v>7</v>
      </c>
      <c r="B8" s="8"/>
      <c r="C8" s="10"/>
      <c r="D8" s="10"/>
      <c r="E8" s="10"/>
      <c r="F8" s="10"/>
    </row>
    <row r="9" spans="1:6" ht="13.5" thickBot="1">
      <c r="A9" s="7" t="s">
        <v>8</v>
      </c>
      <c r="B9" s="32"/>
      <c r="C9" s="32"/>
      <c r="D9" s="32"/>
      <c r="E9" s="32"/>
      <c r="F9" s="32"/>
    </row>
    <row r="10" ht="13.5" thickBot="1">
      <c r="A10" s="5" t="s">
        <v>9</v>
      </c>
    </row>
    <row r="11" spans="1:6" ht="13.5" thickBot="1">
      <c r="A11" s="7" t="s">
        <v>10</v>
      </c>
      <c r="B11" s="32"/>
      <c r="C11" s="32"/>
      <c r="D11" s="32"/>
      <c r="E11" s="32"/>
      <c r="F11" s="32"/>
    </row>
    <row r="12" ht="13.5" thickBot="1"/>
    <row r="13" spans="1:6" ht="13.5" thickBot="1">
      <c r="A13" s="5" t="s">
        <v>11</v>
      </c>
      <c r="B13" s="32"/>
      <c r="C13" s="32"/>
      <c r="D13" s="32"/>
      <c r="E13" s="32"/>
      <c r="F13" s="32"/>
    </row>
    <row r="14" spans="1:2" ht="13.5" thickBot="1">
      <c r="A14" s="34" t="s">
        <v>12</v>
      </c>
      <c r="B14" s="13"/>
    </row>
    <row r="15" spans="1:7" ht="13.5" thickBot="1">
      <c r="A15" s="14" t="s">
        <v>13</v>
      </c>
      <c r="B15" s="15"/>
      <c r="C15" s="15"/>
      <c r="D15" s="15"/>
      <c r="E15" s="15"/>
      <c r="F15" s="15"/>
      <c r="G15" s="16"/>
    </row>
    <row r="16" spans="1:7" ht="13.5" thickBot="1">
      <c r="A16" s="17" t="s">
        <v>14</v>
      </c>
      <c r="B16" s="32"/>
      <c r="C16" s="32"/>
      <c r="D16" s="32"/>
      <c r="E16" s="32"/>
      <c r="F16" s="32"/>
      <c r="G16" s="19"/>
    </row>
    <row r="17" spans="1:4" ht="13.5" thickBot="1">
      <c r="A17" s="21" t="s">
        <v>15</v>
      </c>
      <c r="B17" s="33"/>
      <c r="C17" s="45" t="s">
        <v>36</v>
      </c>
      <c r="D17" s="46"/>
    </row>
    <row r="18" spans="1:2" ht="0.75" customHeight="1" hidden="1" thickBot="1">
      <c r="A18" s="6" t="s">
        <v>17</v>
      </c>
      <c r="B18" s="23"/>
    </row>
    <row r="19" spans="1:7" ht="0.75" customHeight="1" hidden="1" thickBot="1">
      <c r="A19" s="24" t="s">
        <v>18</v>
      </c>
      <c r="B19" s="8"/>
      <c r="C19" s="8"/>
      <c r="D19" s="8"/>
      <c r="E19" s="8"/>
      <c r="F19" s="8"/>
      <c r="G19" s="25"/>
    </row>
    <row r="20" spans="1:7" ht="0.75" customHeight="1" hidden="1" thickBot="1">
      <c r="A20" s="24" t="s">
        <v>19</v>
      </c>
      <c r="B20" s="8"/>
      <c r="C20" s="8"/>
      <c r="D20" s="8"/>
      <c r="E20" s="8"/>
      <c r="F20" s="8"/>
      <c r="G20" s="25"/>
    </row>
    <row r="21" spans="1:7" ht="0.75" customHeight="1" hidden="1" thickBot="1">
      <c r="A21" s="17" t="s">
        <v>14</v>
      </c>
      <c r="B21" s="18"/>
      <c r="C21" s="18"/>
      <c r="D21" s="18"/>
      <c r="E21" s="18"/>
      <c r="F21" s="18"/>
      <c r="G21" s="19"/>
    </row>
    <row r="22" spans="1:6" ht="0.75" customHeight="1" hidden="1" thickBot="1">
      <c r="A22" s="20" t="s">
        <v>20</v>
      </c>
      <c r="B22" s="8"/>
      <c r="D22" s="27"/>
      <c r="E22" s="26"/>
      <c r="F22" s="26"/>
    </row>
    <row r="23" spans="1:6" ht="0.75" customHeight="1" hidden="1" thickBot="1">
      <c r="A23" s="20" t="s">
        <v>21</v>
      </c>
      <c r="B23" s="8"/>
      <c r="D23" s="27"/>
      <c r="E23" s="27"/>
      <c r="F23" s="27"/>
    </row>
    <row r="24" spans="1:6" ht="0.75" customHeight="1" hidden="1" thickBot="1">
      <c r="A24" s="6" t="s">
        <v>22</v>
      </c>
      <c r="B24" s="11"/>
      <c r="C24" s="22" t="s">
        <v>23</v>
      </c>
      <c r="D24" s="27"/>
      <c r="E24" s="26"/>
      <c r="F24" s="26"/>
    </row>
    <row r="25" spans="1:2" ht="0.75" customHeight="1" hidden="1" thickBot="1">
      <c r="A25" s="6" t="s">
        <v>24</v>
      </c>
      <c r="B25" s="28"/>
    </row>
    <row r="26" spans="1:2" ht="0.75" customHeight="1" hidden="1" thickBot="1">
      <c r="A26" s="7" t="s">
        <v>25</v>
      </c>
      <c r="B26" s="29"/>
    </row>
    <row r="27" spans="1:2" ht="0.75" customHeight="1" hidden="1" thickBot="1">
      <c r="A27" s="7" t="s">
        <v>26</v>
      </c>
      <c r="B27" s="10"/>
    </row>
    <row r="28" spans="1:2" ht="0.75" customHeight="1" hidden="1" thickBot="1">
      <c r="A28" s="7" t="s">
        <v>27</v>
      </c>
      <c r="B28" s="30"/>
    </row>
    <row r="29" spans="1:2" ht="0.75" customHeight="1" hidden="1" thickBot="1">
      <c r="A29" s="7" t="s">
        <v>28</v>
      </c>
      <c r="B29" s="9"/>
    </row>
    <row r="30" spans="1:2" ht="0.75" customHeight="1" hidden="1" thickBot="1">
      <c r="A30" s="7" t="s">
        <v>29</v>
      </c>
      <c r="B30" s="10"/>
    </row>
    <row r="31" spans="1:2" ht="0.75" customHeight="1" hidden="1" thickBot="1">
      <c r="A31" s="7" t="s">
        <v>30</v>
      </c>
      <c r="B31" s="8"/>
    </row>
    <row r="32" spans="1:2" ht="0.75" customHeight="1" hidden="1" thickBot="1">
      <c r="A32" s="7" t="s">
        <v>31</v>
      </c>
      <c r="B32" s="8"/>
    </row>
    <row r="33" ht="12.75" hidden="1"/>
    <row r="37" ht="12.75">
      <c r="A37" s="31"/>
    </row>
    <row r="38" spans="1:6" ht="12.75">
      <c r="A38" s="31"/>
      <c r="B38" s="19"/>
      <c r="C38" s="19"/>
      <c r="D38" s="19"/>
      <c r="E38" s="19"/>
      <c r="F38" s="19"/>
    </row>
    <row r="39" ht="12.75">
      <c r="A39" s="31"/>
    </row>
  </sheetData>
  <sheetProtection/>
  <mergeCells count="1">
    <mergeCell ref="C17:D17"/>
  </mergeCells>
  <printOptions/>
  <pageMargins left="0.3" right="0.3" top="0.7" bottom="0.7" header="0.5" footer="0.5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1" sqref="H3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="115" zoomScaleNormal="115" workbookViewId="0" topLeftCell="A23">
      <selection activeCell="G37" sqref="G37"/>
    </sheetView>
  </sheetViews>
  <sheetFormatPr defaultColWidth="11.5546875" defaultRowHeight="15.75"/>
  <cols>
    <col min="1" max="1" width="41.3359375" style="0" bestFit="1" customWidth="1"/>
    <col min="2" max="2" width="13.5546875" style="0" bestFit="1" customWidth="1"/>
    <col min="3" max="6" width="12.99609375" style="0" bestFit="1" customWidth="1"/>
  </cols>
  <sheetData>
    <row r="1" spans="3:5" ht="13.5" thickBot="1">
      <c r="C1" s="1"/>
      <c r="D1" s="2" t="s">
        <v>0</v>
      </c>
      <c r="E1" s="3"/>
    </row>
    <row r="2" spans="2:4" ht="12.75">
      <c r="B2" s="4"/>
      <c r="D2" s="5" t="s">
        <v>1</v>
      </c>
    </row>
    <row r="3" spans="1:6" ht="13.5" thickBot="1">
      <c r="A3" s="6" t="s">
        <v>38</v>
      </c>
      <c r="B3" s="5">
        <v>0</v>
      </c>
      <c r="C3" s="5">
        <v>1</v>
      </c>
      <c r="D3" s="5">
        <v>2</v>
      </c>
      <c r="E3" s="5">
        <v>3</v>
      </c>
      <c r="F3" s="5">
        <v>4</v>
      </c>
    </row>
    <row r="4" spans="1:6" ht="13.5" thickBot="1">
      <c r="A4" s="7" t="s">
        <v>3</v>
      </c>
      <c r="B4" s="8">
        <v>1525000</v>
      </c>
      <c r="C4" s="9"/>
      <c r="D4" s="9"/>
      <c r="E4" s="9"/>
      <c r="F4" s="9"/>
    </row>
    <row r="5" spans="1:6" ht="13.5" thickBot="1">
      <c r="A5" s="7" t="s">
        <v>4</v>
      </c>
      <c r="B5" s="8">
        <v>140000</v>
      </c>
      <c r="C5" s="9"/>
      <c r="D5" s="9"/>
      <c r="E5" s="9"/>
      <c r="F5" s="9"/>
    </row>
    <row r="6" spans="1:6" ht="13.5" thickBot="1">
      <c r="A6" s="7" t="s">
        <v>5</v>
      </c>
      <c r="B6" s="8">
        <v>200000</v>
      </c>
      <c r="C6" s="8">
        <v>200000</v>
      </c>
      <c r="D6" s="8">
        <v>200000</v>
      </c>
      <c r="E6" s="8">
        <v>200000</v>
      </c>
      <c r="F6" s="8">
        <v>200000</v>
      </c>
    </row>
    <row r="7" spans="1:6" ht="13.5" thickBot="1">
      <c r="A7" s="7" t="s">
        <v>6</v>
      </c>
      <c r="B7" s="8">
        <v>75000</v>
      </c>
      <c r="C7" s="8">
        <v>75000</v>
      </c>
      <c r="D7" s="8">
        <v>75000</v>
      </c>
      <c r="E7" s="8">
        <v>75000</v>
      </c>
      <c r="F7" s="8">
        <v>75000</v>
      </c>
    </row>
    <row r="8" spans="1:6" ht="13.5" thickBot="1">
      <c r="A8" s="7" t="s">
        <v>8</v>
      </c>
      <c r="B8" s="32">
        <f>SUM(B4:B7)</f>
        <v>1940000</v>
      </c>
      <c r="C8" s="32">
        <f>SUM(C4:C7)</f>
        <v>275000</v>
      </c>
      <c r="D8" s="32">
        <f>SUM(D4:D7)</f>
        <v>275000</v>
      </c>
      <c r="E8" s="32">
        <f>SUM(E4:E7)</f>
        <v>275000</v>
      </c>
      <c r="F8" s="32">
        <f>SUM(F4:F7)</f>
        <v>275000</v>
      </c>
    </row>
    <row r="9" spans="1:6" ht="13.5" thickBot="1">
      <c r="A9" s="6" t="s">
        <v>9</v>
      </c>
      <c r="B9" s="26"/>
      <c r="C9" s="26"/>
      <c r="D9" s="26"/>
      <c r="E9" s="26"/>
      <c r="F9" s="26"/>
    </row>
    <row r="10" spans="1:6" ht="13.5" thickBot="1">
      <c r="A10" s="7" t="s">
        <v>10</v>
      </c>
      <c r="B10" s="32">
        <v>750000</v>
      </c>
      <c r="C10" s="32">
        <v>1000000</v>
      </c>
      <c r="D10" s="32">
        <v>1000000</v>
      </c>
      <c r="E10" s="32">
        <v>1000000</v>
      </c>
      <c r="F10" s="32">
        <v>1000000</v>
      </c>
    </row>
    <row r="11" spans="2:6" ht="13.5" thickBot="1">
      <c r="B11" s="26"/>
      <c r="C11" s="26"/>
      <c r="D11" s="26"/>
      <c r="E11" s="26"/>
      <c r="F11" s="26"/>
    </row>
    <row r="12" spans="1:6" ht="13.5" thickBot="1">
      <c r="A12" s="6" t="s">
        <v>11</v>
      </c>
      <c r="B12" s="32">
        <f>B10-B8</f>
        <v>-1190000</v>
      </c>
      <c r="C12" s="32">
        <f>C10-C8</f>
        <v>725000</v>
      </c>
      <c r="D12" s="32">
        <f>D10-D8</f>
        <v>725000</v>
      </c>
      <c r="E12" s="32">
        <f>E10-E8</f>
        <v>725000</v>
      </c>
      <c r="F12" s="32">
        <f>F10-F8</f>
        <v>725000</v>
      </c>
    </row>
    <row r="13" spans="1:6" ht="13.5" thickBot="1">
      <c r="A13" s="12" t="s">
        <v>12</v>
      </c>
      <c r="B13" s="36">
        <v>0.1</v>
      </c>
      <c r="C13" s="26"/>
      <c r="D13" s="26"/>
      <c r="E13" s="26"/>
      <c r="F13" s="26"/>
    </row>
    <row r="14" spans="1:7" ht="13.5" thickBot="1">
      <c r="A14" s="14" t="s">
        <v>13</v>
      </c>
      <c r="B14" s="36">
        <f>1/(1+$B$13)^B3</f>
        <v>1</v>
      </c>
      <c r="C14" s="36">
        <f>1/(1+$B$13)^C3</f>
        <v>0.9090909090909091</v>
      </c>
      <c r="D14" s="36">
        <f>1/(1+$B$13)^D3</f>
        <v>0.8264462809917354</v>
      </c>
      <c r="E14" s="36">
        <f>1/(1+$B$13)^E3</f>
        <v>0.7513148009015775</v>
      </c>
      <c r="F14" s="36">
        <f>1/(1+$B$13)^F3</f>
        <v>0.6830134553650705</v>
      </c>
      <c r="G14" s="16"/>
    </row>
    <row r="15" spans="1:7" ht="13.5" thickBot="1">
      <c r="A15" s="17" t="s">
        <v>37</v>
      </c>
      <c r="B15" s="32">
        <f>B14*B12</f>
        <v>-1190000</v>
      </c>
      <c r="C15" s="32">
        <f>C14*C12</f>
        <v>659090.9090909091</v>
      </c>
      <c r="D15" s="32">
        <f>D14*D12</f>
        <v>599173.5537190082</v>
      </c>
      <c r="E15" s="32">
        <f>E14*E12</f>
        <v>544703.2306536437</v>
      </c>
      <c r="F15" s="32">
        <f>F14*F12</f>
        <v>495184.75513967616</v>
      </c>
      <c r="G15" s="19"/>
    </row>
    <row r="16" spans="1:6" ht="13.5" thickBot="1">
      <c r="A16" s="21" t="s">
        <v>15</v>
      </c>
      <c r="B16" s="39">
        <f>SUM(B15:F15)</f>
        <v>1108152.448603237</v>
      </c>
      <c r="C16" s="47" t="s">
        <v>16</v>
      </c>
      <c r="D16" s="48"/>
      <c r="E16" s="37"/>
      <c r="F16" s="26"/>
    </row>
    <row r="17" spans="1:2" ht="13.5" thickBot="1">
      <c r="A17" s="6" t="s">
        <v>17</v>
      </c>
      <c r="B17" s="23">
        <f>IRR(B12:F12)</f>
        <v>0.4834322409677505</v>
      </c>
    </row>
    <row r="18" spans="1:7" ht="13.5" thickBot="1">
      <c r="A18" s="24" t="s">
        <v>18</v>
      </c>
      <c r="B18" s="8">
        <f>B8*B14</f>
        <v>1940000</v>
      </c>
      <c r="C18" s="8">
        <f>C8*C14</f>
        <v>250000</v>
      </c>
      <c r="D18" s="8">
        <f>D8*D14</f>
        <v>227272.72727272724</v>
      </c>
      <c r="E18" s="8">
        <f>E8*E14</f>
        <v>206611.57024793382</v>
      </c>
      <c r="F18" s="8">
        <f>F8*F14</f>
        <v>187828.7002253944</v>
      </c>
      <c r="G18" s="25"/>
    </row>
    <row r="19" spans="1:7" ht="13.5" thickBot="1">
      <c r="A19" s="24" t="s">
        <v>19</v>
      </c>
      <c r="B19" s="8">
        <f>B14*B10</f>
        <v>750000</v>
      </c>
      <c r="C19" s="8">
        <f>C14*C10</f>
        <v>909090.9090909091</v>
      </c>
      <c r="D19" s="8">
        <f>D14*D10</f>
        <v>826446.2809917354</v>
      </c>
      <c r="E19" s="8">
        <f>E14*E10</f>
        <v>751314.8009015776</v>
      </c>
      <c r="F19" s="8">
        <f>F14*F10</f>
        <v>683013.4553650705</v>
      </c>
      <c r="G19" s="25"/>
    </row>
    <row r="20" spans="1:7" ht="13.5" thickBot="1">
      <c r="A20" s="17" t="s">
        <v>14</v>
      </c>
      <c r="B20" s="18">
        <f>B19-B18</f>
        <v>-1190000</v>
      </c>
      <c r="C20" s="18">
        <f>C19-C18</f>
        <v>659090.9090909091</v>
      </c>
      <c r="D20" s="18">
        <f>D19-D18</f>
        <v>599173.5537190081</v>
      </c>
      <c r="E20" s="18">
        <f>E19-E18</f>
        <v>544703.2306536437</v>
      </c>
      <c r="F20" s="18">
        <f>F19-F18</f>
        <v>495184.7551396761</v>
      </c>
      <c r="G20" s="19"/>
    </row>
    <row r="21" spans="1:6" ht="15" thickBot="1">
      <c r="A21" s="20" t="s">
        <v>20</v>
      </c>
      <c r="B21" s="8">
        <f>SUM(B18:F18)</f>
        <v>2811712.997746055</v>
      </c>
      <c r="D21" s="27"/>
      <c r="E21" s="26"/>
      <c r="F21" s="26"/>
    </row>
    <row r="22" spans="1:6" ht="15" thickBot="1">
      <c r="A22" s="20" t="s">
        <v>21</v>
      </c>
      <c r="B22" s="8">
        <f>SUM(B19:F19)</f>
        <v>3919865.4463492925</v>
      </c>
      <c r="D22" s="27"/>
      <c r="E22" s="27"/>
      <c r="F22" s="27"/>
    </row>
    <row r="23" spans="1:6" ht="15" thickBot="1">
      <c r="A23" s="38" t="s">
        <v>22</v>
      </c>
      <c r="B23" s="11">
        <f>B22-B21</f>
        <v>1108152.4486032375</v>
      </c>
      <c r="C23" s="22" t="s">
        <v>23</v>
      </c>
      <c r="D23" s="27"/>
      <c r="E23" s="26"/>
      <c r="F23" s="26"/>
    </row>
    <row r="24" spans="1:2" ht="13.5" thickBot="1">
      <c r="A24" s="6" t="s">
        <v>24</v>
      </c>
      <c r="B24" s="44">
        <f>B22/B21</f>
        <v>1.3941200433655792</v>
      </c>
    </row>
    <row r="29" spans="1:6" ht="0.75" customHeight="1">
      <c r="A29" s="7" t="s">
        <v>32</v>
      </c>
      <c r="B29">
        <v>0</v>
      </c>
      <c r="C29">
        <v>1</v>
      </c>
      <c r="D29">
        <v>2</v>
      </c>
      <c r="E29">
        <v>3</v>
      </c>
      <c r="F29">
        <v>4</v>
      </c>
    </row>
    <row r="30" spans="1:6" ht="0.75" customHeight="1">
      <c r="A30" s="7" t="s">
        <v>33</v>
      </c>
      <c r="B30" s="19">
        <v>-1190000</v>
      </c>
      <c r="C30" s="19">
        <v>348834.498834499</v>
      </c>
      <c r="D30" s="19">
        <v>317122.27166772634</v>
      </c>
      <c r="E30" s="19">
        <v>288292.97424338764</v>
      </c>
      <c r="F30" s="19">
        <v>262084.52203944328</v>
      </c>
    </row>
    <row r="31" spans="1:6" ht="0.75" customHeight="1">
      <c r="A31" s="7" t="s">
        <v>34</v>
      </c>
      <c r="B31">
        <v>-1190000</v>
      </c>
      <c r="C31">
        <v>383717.948717949</v>
      </c>
      <c r="D31">
        <v>383717.948717949</v>
      </c>
      <c r="E31">
        <v>383717.948717949</v>
      </c>
      <c r="F31">
        <v>383717.948717949</v>
      </c>
    </row>
  </sheetData>
  <sheetProtection/>
  <mergeCells count="1">
    <mergeCell ref="C16:D16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="115" zoomScaleNormal="115" workbookViewId="0" topLeftCell="A5">
      <selection activeCell="F28" sqref="F28"/>
    </sheetView>
  </sheetViews>
  <sheetFormatPr defaultColWidth="11.5546875" defaultRowHeight="15.75"/>
  <cols>
    <col min="1" max="1" width="41.3359375" style="0" customWidth="1"/>
    <col min="2" max="2" width="13.5546875" style="0" customWidth="1"/>
    <col min="3" max="6" width="12.99609375" style="0" customWidth="1"/>
  </cols>
  <sheetData>
    <row r="1" spans="3:5" ht="13.5" thickBot="1">
      <c r="C1" s="1"/>
      <c r="D1" s="2" t="s">
        <v>0</v>
      </c>
      <c r="E1" s="3"/>
    </row>
    <row r="2" spans="2:4" ht="12.75">
      <c r="B2" s="4"/>
      <c r="D2" s="5" t="s">
        <v>39</v>
      </c>
    </row>
    <row r="3" spans="1:6" ht="13.5" thickBot="1">
      <c r="A3" s="6" t="s">
        <v>2</v>
      </c>
      <c r="B3" s="5">
        <v>0</v>
      </c>
      <c r="C3" s="5">
        <v>1</v>
      </c>
      <c r="D3" s="5">
        <v>2</v>
      </c>
      <c r="E3" s="5">
        <v>3</v>
      </c>
      <c r="F3" s="5">
        <v>4</v>
      </c>
    </row>
    <row r="4" spans="1:6" ht="13.5" thickBot="1">
      <c r="A4" s="7" t="s">
        <v>3</v>
      </c>
      <c r="B4" s="8">
        <v>1525000</v>
      </c>
      <c r="C4" s="9"/>
      <c r="D4" s="9"/>
      <c r="E4" s="9"/>
      <c r="F4" s="9"/>
    </row>
    <row r="5" spans="1:6" ht="13.5" thickBot="1">
      <c r="A5" s="7" t="s">
        <v>4</v>
      </c>
      <c r="B5" s="8">
        <v>140000</v>
      </c>
      <c r="C5" s="9"/>
      <c r="D5" s="9"/>
      <c r="E5" s="9"/>
      <c r="F5" s="9"/>
    </row>
    <row r="6" spans="1:6" ht="13.5" thickBot="1">
      <c r="A6" s="7" t="s">
        <v>5</v>
      </c>
      <c r="B6" s="8">
        <v>200000</v>
      </c>
      <c r="C6" s="8">
        <v>200000</v>
      </c>
      <c r="D6" s="8">
        <v>200000</v>
      </c>
      <c r="E6" s="8">
        <v>200000</v>
      </c>
      <c r="F6" s="8">
        <v>200000</v>
      </c>
    </row>
    <row r="7" spans="1:6" ht="13.5" thickBot="1">
      <c r="A7" s="7" t="s">
        <v>6</v>
      </c>
      <c r="B7" s="8">
        <v>75000</v>
      </c>
      <c r="C7" s="8">
        <v>75000</v>
      </c>
      <c r="D7" s="8">
        <v>75000</v>
      </c>
      <c r="E7" s="8">
        <v>75000</v>
      </c>
      <c r="F7" s="8">
        <v>75000</v>
      </c>
    </row>
    <row r="8" spans="1:6" ht="13.5" customHeight="1" thickBot="1">
      <c r="A8" s="7" t="s">
        <v>7</v>
      </c>
      <c r="B8" s="35"/>
      <c r="C8" s="10">
        <f>IF($B$29&gt;=C3,$B$30,0)</f>
        <v>100539.62788319509</v>
      </c>
      <c r="D8" s="10">
        <f>IF($B$29&gt;=D3,$B$30,0)</f>
        <v>100539.62788319509</v>
      </c>
      <c r="E8" s="10">
        <f>IF($B$29&gt;=E3,$B$30,0)</f>
        <v>100539.62788319509</v>
      </c>
      <c r="F8" s="10">
        <f>IF($B$29&gt;=F3,$B$30,0)</f>
        <v>100539.62788319509</v>
      </c>
    </row>
    <row r="9" spans="1:6" ht="13.5" thickBot="1">
      <c r="A9" s="7" t="s">
        <v>8</v>
      </c>
      <c r="B9" s="32">
        <f>SUM(B4:B8)</f>
        <v>1940000</v>
      </c>
      <c r="C9" s="32">
        <f>SUM(C4:C8)</f>
        <v>375539.62788319506</v>
      </c>
      <c r="D9" s="32">
        <f>SUM(D4:D8)</f>
        <v>375539.62788319506</v>
      </c>
      <c r="E9" s="32">
        <f>SUM(E4:E8)</f>
        <v>375539.62788319506</v>
      </c>
      <c r="F9" s="32">
        <f>SUM(F4:F8)</f>
        <v>375539.62788319506</v>
      </c>
    </row>
    <row r="10" spans="1:6" ht="13.5" thickBot="1">
      <c r="A10" s="6" t="s">
        <v>9</v>
      </c>
      <c r="B10" s="26"/>
      <c r="C10" s="26"/>
      <c r="D10" s="26"/>
      <c r="E10" s="26"/>
      <c r="F10" s="26"/>
    </row>
    <row r="11" spans="1:6" ht="13.5" thickBot="1">
      <c r="A11" s="7" t="s">
        <v>10</v>
      </c>
      <c r="B11" s="32">
        <v>750000</v>
      </c>
      <c r="C11" s="32">
        <v>1000000</v>
      </c>
      <c r="D11" s="32">
        <v>1000000</v>
      </c>
      <c r="E11" s="32">
        <v>1000000</v>
      </c>
      <c r="F11" s="32">
        <v>1000000</v>
      </c>
    </row>
    <row r="12" spans="2:6" ht="13.5" thickBot="1">
      <c r="B12" s="26"/>
      <c r="C12" s="26"/>
      <c r="D12" s="26"/>
      <c r="E12" s="26"/>
      <c r="F12" s="26"/>
    </row>
    <row r="13" spans="1:6" ht="13.5" thickBot="1">
      <c r="A13" s="6" t="s">
        <v>11</v>
      </c>
      <c r="B13" s="32">
        <f>B11-B9</f>
        <v>-1190000</v>
      </c>
      <c r="C13" s="32">
        <f>C11-C9</f>
        <v>624460.3721168049</v>
      </c>
      <c r="D13" s="32">
        <f>D11-D9</f>
        <v>624460.3721168049</v>
      </c>
      <c r="E13" s="32">
        <f>E11-E9</f>
        <v>624460.3721168049</v>
      </c>
      <c r="F13" s="32">
        <f>F11-F9</f>
        <v>624460.3721168049</v>
      </c>
    </row>
    <row r="14" spans="1:6" ht="13.5" thickBot="1">
      <c r="A14" s="12" t="s">
        <v>12</v>
      </c>
      <c r="B14" s="36">
        <v>0.1</v>
      </c>
      <c r="C14" s="26"/>
      <c r="D14" s="26"/>
      <c r="E14" s="26"/>
      <c r="F14" s="26"/>
    </row>
    <row r="15" spans="1:7" ht="13.5" thickBot="1">
      <c r="A15" s="14" t="s">
        <v>13</v>
      </c>
      <c r="B15" s="36">
        <f>1/(1+$B$14)^B3</f>
        <v>1</v>
      </c>
      <c r="C15" s="36">
        <f>1/(1+$B$14)^C3</f>
        <v>0.9090909090909091</v>
      </c>
      <c r="D15" s="36">
        <f>1/(1+$B$14)^D3</f>
        <v>0.8264462809917354</v>
      </c>
      <c r="E15" s="36">
        <f>1/(1+$B$14)^E3</f>
        <v>0.7513148009015775</v>
      </c>
      <c r="F15" s="36">
        <f>1/(1+$B$14)^F3</f>
        <v>0.6830134553650705</v>
      </c>
      <c r="G15" s="16"/>
    </row>
    <row r="16" spans="1:7" ht="13.5" thickBot="1">
      <c r="A16" s="17" t="s">
        <v>37</v>
      </c>
      <c r="B16" s="32">
        <f>B15*B13</f>
        <v>-1190000</v>
      </c>
      <c r="C16" s="32">
        <f>C15*C13</f>
        <v>567691.2473789136</v>
      </c>
      <c r="D16" s="32">
        <f>D15*D13</f>
        <v>516082.95216264867</v>
      </c>
      <c r="E16" s="32">
        <f>E15*E13</f>
        <v>469166.3201478623</v>
      </c>
      <c r="F16" s="32">
        <f>F15*F13</f>
        <v>426514.83649805665</v>
      </c>
      <c r="G16" s="19"/>
    </row>
    <row r="17" spans="1:6" ht="13.5" thickBot="1">
      <c r="A17" s="21" t="s">
        <v>15</v>
      </c>
      <c r="B17" s="39">
        <f>SUM(B16:F16)</f>
        <v>789455.3561874812</v>
      </c>
      <c r="C17" s="47" t="s">
        <v>16</v>
      </c>
      <c r="D17" s="48"/>
      <c r="E17" s="37"/>
      <c r="F17" s="26"/>
    </row>
    <row r="18" spans="1:2" ht="13.5" thickBot="1">
      <c r="A18" s="6" t="s">
        <v>17</v>
      </c>
      <c r="B18" s="23">
        <f>IRR(B13:F13)</f>
        <v>0.3801129615004706</v>
      </c>
    </row>
    <row r="19" spans="1:7" ht="13.5" thickBot="1">
      <c r="A19" s="24" t="s">
        <v>18</v>
      </c>
      <c r="B19" s="8">
        <f>B9*B15</f>
        <v>1940000</v>
      </c>
      <c r="C19" s="8">
        <f>C9*C15</f>
        <v>341399.6617119955</v>
      </c>
      <c r="D19" s="8">
        <f>D9*D15</f>
        <v>310363.3288290868</v>
      </c>
      <c r="E19" s="8">
        <f>E9*E15</f>
        <v>282148.4807537152</v>
      </c>
      <c r="F19" s="8">
        <f>F9*F15</f>
        <v>256498.61886701384</v>
      </c>
      <c r="G19" s="25"/>
    </row>
    <row r="20" spans="1:7" ht="13.5" thickBot="1">
      <c r="A20" s="24" t="s">
        <v>19</v>
      </c>
      <c r="B20" s="8">
        <f>B15*B11</f>
        <v>750000</v>
      </c>
      <c r="C20" s="8">
        <f>C15*C11</f>
        <v>909090.9090909091</v>
      </c>
      <c r="D20" s="8">
        <f>D15*D11</f>
        <v>826446.2809917354</v>
      </c>
      <c r="E20" s="8">
        <f>E15*E11</f>
        <v>751314.8009015776</v>
      </c>
      <c r="F20" s="8">
        <f>F15*F11</f>
        <v>683013.4553650705</v>
      </c>
      <c r="G20" s="25"/>
    </row>
    <row r="21" spans="1:7" ht="13.5" thickBot="1">
      <c r="A21" s="17" t="s">
        <v>14</v>
      </c>
      <c r="B21" s="18">
        <f>B20-B19</f>
        <v>-1190000</v>
      </c>
      <c r="C21" s="18">
        <f>C20-C19</f>
        <v>567691.2473789136</v>
      </c>
      <c r="D21" s="18">
        <f>D20-D19</f>
        <v>516082.9521626486</v>
      </c>
      <c r="E21" s="18">
        <f>E20-E19</f>
        <v>469166.32014786237</v>
      </c>
      <c r="F21" s="18">
        <f>F20-F19</f>
        <v>426514.83649805665</v>
      </c>
      <c r="G21" s="19"/>
    </row>
    <row r="22" spans="1:6" ht="16.5" thickBot="1">
      <c r="A22" s="20" t="s">
        <v>20</v>
      </c>
      <c r="B22" s="8">
        <f>SUM(B19:F19)</f>
        <v>3130410.0901618116</v>
      </c>
      <c r="D22" s="27"/>
      <c r="E22" s="26"/>
      <c r="F22" s="26"/>
    </row>
    <row r="23" spans="1:6" ht="16.5" thickBot="1">
      <c r="A23" s="20" t="s">
        <v>21</v>
      </c>
      <c r="B23" s="8">
        <f>SUM(B20:F20)</f>
        <v>3919865.4463492925</v>
      </c>
      <c r="D23" s="27"/>
      <c r="E23" s="27"/>
      <c r="F23" s="27"/>
    </row>
    <row r="24" spans="1:6" ht="16.5" thickBot="1">
      <c r="A24" s="38" t="s">
        <v>22</v>
      </c>
      <c r="B24" s="11">
        <f>B23-B22</f>
        <v>789455.356187481</v>
      </c>
      <c r="C24" s="22" t="s">
        <v>23</v>
      </c>
      <c r="D24" s="27"/>
      <c r="E24" s="26"/>
      <c r="F24" s="26"/>
    </row>
    <row r="25" spans="1:2" ht="16.5" thickBot="1">
      <c r="A25" s="6" t="s">
        <v>24</v>
      </c>
      <c r="B25" s="28">
        <f>B23/B22</f>
        <v>1.2521891169047037</v>
      </c>
    </row>
    <row r="26" spans="1:2" ht="16.5" thickBot="1">
      <c r="A26" s="7" t="s">
        <v>25</v>
      </c>
      <c r="B26" s="29">
        <v>0.2</v>
      </c>
    </row>
    <row r="27" spans="1:2" ht="16.5" thickBot="1">
      <c r="A27" s="7" t="s">
        <v>26</v>
      </c>
      <c r="B27" s="40">
        <f>SUM(B4,B5)*B26</f>
        <v>333000</v>
      </c>
    </row>
    <row r="28" spans="1:2" ht="16.5" thickBot="1">
      <c r="A28" s="7" t="s">
        <v>27</v>
      </c>
      <c r="B28" s="30">
        <v>0.08</v>
      </c>
    </row>
    <row r="29" spans="1:2" ht="16.5" thickBot="1">
      <c r="A29" s="7" t="s">
        <v>28</v>
      </c>
      <c r="B29" s="9">
        <v>4</v>
      </c>
    </row>
    <row r="30" spans="1:3" ht="16.5" thickBot="1">
      <c r="A30" s="7" t="s">
        <v>29</v>
      </c>
      <c r="B30" s="10">
        <f>PMT(B28,B29,-B27)</f>
        <v>100539.62788319509</v>
      </c>
      <c r="C30" s="41">
        <f>B27/((1-1/(1+B28)^B29)/B28)</f>
        <v>100539.62788319505</v>
      </c>
    </row>
    <row r="31" spans="1:2" ht="16.5" thickBot="1">
      <c r="A31" s="7" t="s">
        <v>30</v>
      </c>
      <c r="B31" s="43">
        <f>B30*B29</f>
        <v>402158.51153278037</v>
      </c>
    </row>
    <row r="32" spans="1:3" ht="16.5" thickBot="1">
      <c r="A32" s="7" t="s">
        <v>31</v>
      </c>
      <c r="B32" s="43">
        <f>B31-B27</f>
        <v>69158.51153278037</v>
      </c>
      <c r="C32" s="42">
        <f>B32/B27</f>
        <v>0.20768321781615726</v>
      </c>
    </row>
  </sheetData>
  <sheetProtection/>
  <mergeCells count="1">
    <mergeCell ref="C17:D1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Phillip LeBel</cp:lastModifiedBy>
  <dcterms:created xsi:type="dcterms:W3CDTF">2007-07-25T18:23:13Z</dcterms:created>
  <dcterms:modified xsi:type="dcterms:W3CDTF">2015-10-14T15:40:06Z</dcterms:modified>
  <cp:category/>
  <cp:version/>
  <cp:contentType/>
  <cp:contentStatus/>
</cp:coreProperties>
</file>