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520" windowWidth="20420" windowHeight="15080" tabRatio="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<sst xmlns="http://schemas.openxmlformats.org/spreadsheetml/2006/main" count="681" uniqueCount="98">
  <si>
    <t>Case Study - Competitive Model Exhaustible Resources - Version B Solution Tableau</t>
  </si>
  <si>
    <t xml:space="preserve">the user cost for each time period. The problem is to allocate production across the two time periods such that the user cost </t>
  </si>
  <si>
    <t>We first state equation 1 in terms of the given user cost:</t>
  </si>
  <si>
    <t xml:space="preserve"> which when applied to equation 2 yields:</t>
  </si>
  <si>
    <t>Consider now technical change to increase reserves at:</t>
  </si>
  <si>
    <r>
      <t>While P</t>
    </r>
    <r>
      <rPr>
        <vertAlign val="subscript"/>
        <sz val="14"/>
        <rFont val="Helv"/>
        <family val="0"/>
      </rPr>
      <t>0</t>
    </r>
    <r>
      <rPr>
        <sz val="12"/>
        <rFont val="Helv"/>
        <family val="0"/>
      </rPr>
      <t xml:space="preserve"> remains the same, technological change produces the following:</t>
    </r>
  </si>
  <si>
    <t>by the prevailing rate of discount of:</t>
  </si>
  <si>
    <t>Consider now the effect of a different discount rate of:</t>
  </si>
  <si>
    <t>Rearranging and simplifying we obtain:</t>
  </si>
  <si>
    <t>By substitution of the left-hand equation into equation 3, we obtain:</t>
  </si>
  <si>
    <t>Two-Period Competitive Model Control Panel</t>
  </si>
  <si>
    <t>Version A</t>
  </si>
  <si>
    <t xml:space="preserve"> Version B</t>
  </si>
  <si>
    <t>Discount Rate:</t>
  </si>
  <si>
    <r>
      <t>P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</si>
  <si>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r>
      <t>Q</t>
    </r>
    <r>
      <rPr>
        <b/>
        <vertAlign val="subscript"/>
        <sz val="18"/>
        <rFont val="Helv"/>
        <family val="0"/>
      </rPr>
      <t>1</t>
    </r>
  </si>
  <si>
    <r>
      <t>P</t>
    </r>
    <r>
      <rPr>
        <b/>
        <vertAlign val="subscript"/>
        <sz val="18"/>
        <rFont val="Helv"/>
        <family val="0"/>
      </rPr>
      <t>0</t>
    </r>
    <r>
      <rPr>
        <b/>
        <sz val="12"/>
        <rFont val="Helv"/>
        <family val="0"/>
      </rPr>
      <t xml:space="preserve"> =</t>
    </r>
  </si>
  <si>
    <t xml:space="preserve">  = l </t>
  </si>
  <si>
    <t xml:space="preserve">  = l  </t>
  </si>
  <si>
    <r>
      <t>UC</t>
    </r>
    <r>
      <rPr>
        <b/>
        <vertAlign val="subscript"/>
        <sz val="18"/>
        <rFont val="Helv"/>
        <family val="0"/>
      </rPr>
      <t>0</t>
    </r>
    <r>
      <rPr>
        <b/>
        <sz val="12"/>
        <rFont val="Helv"/>
        <family val="0"/>
      </rPr>
      <t xml:space="preserve"> =</t>
    </r>
  </si>
  <si>
    <r>
      <t>UC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</si>
  <si>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r>
      <t>Q</t>
    </r>
    <r>
      <rPr>
        <b/>
        <vertAlign val="subscript"/>
        <sz val="18"/>
        <rFont val="Helv"/>
        <family val="0"/>
      </rPr>
      <t>0</t>
    </r>
  </si>
  <si>
    <r>
      <t>Q</t>
    </r>
    <r>
      <rPr>
        <b/>
        <vertAlign val="subscript"/>
        <sz val="18"/>
        <rFont val="Helv"/>
        <family val="0"/>
      </rPr>
      <t>0</t>
    </r>
    <r>
      <rPr>
        <b/>
        <sz val="12"/>
        <rFont val="Helv"/>
        <family val="0"/>
      </rPr>
      <t xml:space="preserve"> =</t>
    </r>
  </si>
  <si>
    <r>
      <t>Q</t>
    </r>
    <r>
      <rPr>
        <b/>
        <vertAlign val="subscript"/>
        <sz val="18"/>
        <rFont val="Helv"/>
        <family val="0"/>
      </rPr>
      <t xml:space="preserve">1 </t>
    </r>
    <r>
      <rPr>
        <b/>
        <sz val="12"/>
        <rFont val="Helv"/>
        <family val="0"/>
      </rPr>
      <t>=</t>
    </r>
  </si>
  <si>
    <r>
      <t>Q</t>
    </r>
    <r>
      <rPr>
        <b/>
        <vertAlign val="subscript"/>
        <sz val="18"/>
        <rFont val="Helv"/>
        <family val="0"/>
      </rPr>
      <t xml:space="preserve">1 </t>
    </r>
    <r>
      <rPr>
        <b/>
        <sz val="12"/>
        <rFont val="Helv"/>
        <family val="0"/>
      </rPr>
      <t>+</t>
    </r>
  </si>
  <si>
    <t xml:space="preserve"> l =</t>
  </si>
  <si>
    <r>
      <t>S</t>
    </r>
    <r>
      <rPr>
        <b/>
        <sz val="12"/>
        <rFont val="Helv"/>
        <family val="0"/>
      </rPr>
      <t>Q</t>
    </r>
    <r>
      <rPr>
        <b/>
        <vertAlign val="subscript"/>
        <sz val="18"/>
        <rFont val="Helv"/>
        <family val="0"/>
      </rPr>
      <t>i</t>
    </r>
  </si>
  <si>
    <t>Rate:</t>
  </si>
  <si>
    <r>
      <t>Q</t>
    </r>
    <r>
      <rPr>
        <b/>
        <vertAlign val="subscript"/>
        <sz val="18"/>
        <rFont val="Helv"/>
        <family val="0"/>
      </rPr>
      <t>0</t>
    </r>
    <r>
      <rPr>
        <b/>
        <sz val="12"/>
        <rFont val="Helv"/>
        <family val="0"/>
      </rPr>
      <t xml:space="preserve"> + Q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=</t>
    </r>
  </si>
  <si>
    <t xml:space="preserve"> = the stock of an exhaustible resource.</t>
  </si>
  <si>
    <t xml:space="preserve"> - b</t>
  </si>
  <si>
    <t>(a</t>
  </si>
  <si>
    <t>Qi) -</t>
  </si>
  <si>
    <r>
      <t xml:space="preserve"> = UC</t>
    </r>
    <r>
      <rPr>
        <b/>
        <vertAlign val="subscript"/>
        <sz val="18"/>
        <rFont val="Helv"/>
        <family val="0"/>
      </rPr>
      <t>i</t>
    </r>
    <r>
      <rPr>
        <b/>
        <sz val="12"/>
        <rFont val="Helv"/>
        <family val="0"/>
      </rPr>
      <t xml:space="preserve"> </t>
    </r>
  </si>
  <si>
    <t>MEC (Qi)</t>
  </si>
  <si>
    <t>In the second time period, the user cost function must be discounted</t>
  </si>
  <si>
    <t>Consider now the effect of an increase in demand by:</t>
  </si>
  <si>
    <t>increases at the present rate of interest (or discount rate), subject to the overall stock of the exhaustible resource.</t>
  </si>
  <si>
    <r>
      <t>Using the</t>
    </r>
    <r>
      <rPr>
        <b/>
        <sz val="12"/>
        <rFont val="Helv"/>
        <family val="0"/>
      </rPr>
      <t xml:space="preserve"> original</t>
    </r>
    <r>
      <rPr>
        <sz val="12"/>
        <rFont val="Helv"/>
        <family val="0"/>
      </rPr>
      <t xml:space="preserve"> discount rate,</t>
    </r>
  </si>
  <si>
    <t xml:space="preserve">, which is used to derive a present worth coefficient (PWC) </t>
  </si>
  <si>
    <t>that can then be multiplied by each term on the left-hand side in equation 2.  Given the rate of discount, our PWC</t>
  </si>
  <si>
    <t>equals:</t>
  </si>
  <si>
    <t xml:space="preserve"> = rate of increase in user cost</t>
  </si>
  <si>
    <t>Substituting Q's into the UC's gives:</t>
  </si>
  <si>
    <t>, which satisfies the efficiency criterion.</t>
  </si>
  <si>
    <r>
      <t>i.e.,</t>
    </r>
    <r>
      <rPr>
        <b/>
        <sz val="12"/>
        <rFont val="Helv"/>
        <family val="0"/>
      </rPr>
      <t xml:space="preserve">  40.</t>
    </r>
  </si>
  <si>
    <t xml:space="preserve">Finally, consider a backstop technology priced at: </t>
  </si>
  <si>
    <r>
      <t>(1.00)</t>
    </r>
    <r>
      <rPr>
        <b/>
        <sz val="12"/>
        <rFont val="Helv"/>
        <family val="0"/>
      </rPr>
      <t>Q</t>
    </r>
    <r>
      <rPr>
        <b/>
        <vertAlign val="subscript"/>
        <sz val="18"/>
        <rFont val="Helv"/>
        <family val="0"/>
      </rPr>
      <t xml:space="preserve">1 </t>
    </r>
    <r>
      <rPr>
        <b/>
        <sz val="12"/>
        <rFont val="Helv"/>
        <family val="0"/>
      </rPr>
      <t>=</t>
    </r>
  </si>
  <si>
    <t>, and which becomes available in period 1.  Our problem now  becomes:</t>
  </si>
  <si>
    <r>
      <t>Q</t>
    </r>
    <r>
      <rPr>
        <b/>
        <vertAlign val="subscript"/>
        <sz val="18"/>
        <rFont val="Helv"/>
        <family val="0"/>
      </rPr>
      <t xml:space="preserve">0 </t>
    </r>
  </si>
  <si>
    <r>
      <t>By substitution, we solve first for Q</t>
    </r>
    <r>
      <rPr>
        <vertAlign val="subscript"/>
        <sz val="12"/>
        <rFont val="Helv"/>
        <family val="0"/>
      </rPr>
      <t>0</t>
    </r>
    <r>
      <rPr>
        <sz val="12"/>
        <rFont val="Helv"/>
        <family val="0"/>
      </rPr>
      <t xml:space="preserve"> to obtain:</t>
    </r>
  </si>
  <si>
    <t>And by substitution into Equation 3,</t>
  </si>
  <si>
    <r>
      <t>Q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 xml:space="preserve"> =</t>
    </r>
    <r>
      <rPr>
        <b/>
        <vertAlign val="subscript"/>
        <sz val="12"/>
        <rFont val="Helv"/>
        <family val="0"/>
      </rPr>
      <t xml:space="preserve"> </t>
    </r>
  </si>
  <si>
    <t xml:space="preserve">Case Study - Competitive Model Exhaustible Resources </t>
  </si>
  <si>
    <t xml:space="preserve">Case Study - Competitive Model Exhaustible Resources - Version B </t>
  </si>
  <si>
    <t>© 2007</t>
  </si>
  <si>
    <t>P. LeBel</t>
  </si>
  <si>
    <t>Simulation</t>
  </si>
  <si>
    <t>As long as the backstop technology price is below what the exhaustible model would have generated, production will be shifted from the future</t>
  </si>
  <si>
    <t>to the present to capture the economic value of the exhaustible resource.</t>
  </si>
  <si>
    <t>Rate of Technological Change:</t>
  </si>
  <si>
    <t>Backstop Technology Price</t>
  </si>
  <si>
    <t>New Discount Rate:</t>
  </si>
  <si>
    <t>Percentage Change in Demand</t>
  </si>
  <si>
    <t>Marginal Extraction Cost</t>
  </si>
  <si>
    <t>a, Base period Demand Intercept</t>
  </si>
  <si>
    <t>b, Base period Demand Coefficient</t>
  </si>
  <si>
    <t>c, Terminal period Demand Intercept</t>
  </si>
  <si>
    <t>d, Terminal period Demand Coefficient</t>
  </si>
  <si>
    <t>Simplifying, we obtain:</t>
  </si>
  <si>
    <t>Simplifying we obtain:</t>
  </si>
  <si>
    <t>which through subsitution yields:</t>
  </si>
  <si>
    <t xml:space="preserve"> which when substituted into equation 3:</t>
  </si>
  <si>
    <t>Equation 2 now becomes:</t>
  </si>
  <si>
    <t>which when set equal to equation 5 yields:</t>
  </si>
  <si>
    <r>
      <t>Next, since equations 5 and 6 equal lambda,</t>
    </r>
    <r>
      <rPr>
        <b/>
        <sz val="12"/>
        <rFont val="Symbol"/>
        <family val="0"/>
      </rPr>
      <t xml:space="preserve"> l</t>
    </r>
    <r>
      <rPr>
        <sz val="12"/>
        <rFont val="Helv"/>
        <family val="0"/>
      </rPr>
      <t>, set them equal:</t>
    </r>
  </si>
  <si>
    <t xml:space="preserve"> Simplifying, we obtain:</t>
  </si>
  <si>
    <t>By substituting into equation 3, we obtain:</t>
  </si>
  <si>
    <t>which gives a PWC of</t>
  </si>
  <si>
    <t>which gives:</t>
  </si>
  <si>
    <t>which we then use to repeat the steps starting in equation 7:</t>
  </si>
  <si>
    <r>
      <t xml:space="preserve">In a two-period competitive model, the  present value of the user cost, </t>
    </r>
    <r>
      <rPr>
        <sz val="12"/>
        <rFont val="Symbol"/>
        <family val="0"/>
      </rPr>
      <t>l</t>
    </r>
    <r>
      <rPr>
        <sz val="12"/>
        <rFont val="Helv"/>
        <family val="0"/>
      </rPr>
      <t xml:space="preserve">, must be equalized for each time period.  </t>
    </r>
  </si>
  <si>
    <r>
      <t>Q</t>
    </r>
    <r>
      <rPr>
        <b/>
        <vertAlign val="subscript"/>
        <sz val="18"/>
        <rFont val="Helv"/>
        <family val="0"/>
      </rPr>
      <t>1</t>
    </r>
    <r>
      <rPr>
        <b/>
        <sz val="12"/>
        <rFont val="Helv"/>
        <family val="0"/>
      </rPr>
      <t>) x</t>
    </r>
  </si>
  <si>
    <r>
      <t>Q</t>
    </r>
    <r>
      <rPr>
        <b/>
        <vertAlign val="subscript"/>
        <sz val="18"/>
        <rFont val="Helv"/>
        <family val="0"/>
      </rPr>
      <t xml:space="preserve">0 </t>
    </r>
    <r>
      <rPr>
        <b/>
        <sz val="12"/>
        <rFont val="Helv"/>
        <family val="0"/>
      </rPr>
      <t>=</t>
    </r>
  </si>
  <si>
    <t>, which by rarranging and simplifying we obtain:</t>
  </si>
  <si>
    <r>
      <t>Q</t>
    </r>
    <r>
      <rPr>
        <b/>
        <vertAlign val="subscript"/>
        <sz val="18"/>
        <rFont val="Helv"/>
        <family val="0"/>
      </rPr>
      <t xml:space="preserve">1 </t>
    </r>
    <r>
      <rPr>
        <b/>
        <sz val="12"/>
        <rFont val="Helv"/>
        <family val="0"/>
      </rPr>
      <t xml:space="preserve"> +</t>
    </r>
    <r>
      <rPr>
        <b/>
        <vertAlign val="subscript"/>
        <sz val="12"/>
        <rFont val="Helv"/>
        <family val="0"/>
      </rPr>
      <t xml:space="preserve"> </t>
    </r>
  </si>
  <si>
    <r>
      <t>Q</t>
    </r>
    <r>
      <rPr>
        <b/>
        <vertAlign val="subscript"/>
        <sz val="18"/>
        <rFont val="Helv"/>
        <family val="0"/>
      </rPr>
      <t xml:space="preserve">1 </t>
    </r>
    <r>
      <rPr>
        <b/>
        <sz val="12"/>
        <rFont val="Helv"/>
        <family val="0"/>
      </rPr>
      <t xml:space="preserve"> =</t>
    </r>
    <r>
      <rPr>
        <b/>
        <vertAlign val="subscript"/>
        <sz val="12"/>
        <rFont val="Helv"/>
        <family val="0"/>
      </rPr>
      <t xml:space="preserve"> </t>
    </r>
  </si>
  <si>
    <t>Simplifying,</t>
  </si>
  <si>
    <t>Thus:</t>
  </si>
  <si>
    <t>Substituting into equation 32, we obtain:</t>
  </si>
  <si>
    <t xml:space="preserve"> =</t>
  </si>
  <si>
    <r>
      <t>Q</t>
    </r>
    <r>
      <rPr>
        <b/>
        <vertAlign val="subscript"/>
        <sz val="18"/>
        <rFont val="Helv"/>
        <family val="0"/>
      </rPr>
      <t xml:space="preserve">1    </t>
    </r>
    <r>
      <rPr>
        <b/>
        <sz val="12"/>
        <rFont val="Helv"/>
        <family val="0"/>
      </rPr>
      <t>÷</t>
    </r>
  </si>
  <si>
    <r>
      <t xml:space="preserve">Since </t>
    </r>
    <r>
      <rPr>
        <u val="single"/>
        <sz val="12"/>
        <rFont val="Helv"/>
        <family val="0"/>
      </rPr>
      <t>Q</t>
    </r>
    <r>
      <rPr>
        <sz val="12"/>
        <rFont val="Helv"/>
        <family val="0"/>
      </rPr>
      <t>1 has a</t>
    </r>
  </si>
  <si>
    <t>, the new augmented quantity of reserves.</t>
  </si>
  <si>
    <r>
      <t>change over the base, we can obtain Q</t>
    </r>
    <r>
      <rPr>
        <vertAlign val="subscript"/>
        <sz val="18"/>
        <rFont val="Helv"/>
        <family val="0"/>
      </rPr>
      <t>0</t>
    </r>
    <r>
      <rPr>
        <sz val="12"/>
        <rFont val="Helv"/>
        <family val="0"/>
      </rPr>
      <t xml:space="preserve"> by adjusting equation 44 to obtain Q</t>
    </r>
    <r>
      <rPr>
        <vertAlign val="subscript"/>
        <sz val="18"/>
        <rFont val="Helv"/>
        <family val="0"/>
      </rPr>
      <t xml:space="preserve">0: </t>
    </r>
  </si>
  <si>
    <t xml:space="preserve">Consider the two-period model below.  For each time period, an inverse demand function of the form Pi = a - bQi is given.  </t>
  </si>
  <si>
    <t xml:space="preserve">If we subtract from each period's inverse demand function, the corresponding marginal extraction cost (MEC), we obtain </t>
  </si>
  <si>
    <t>Case Study - Competitive Model Exhaustible Resources - Version A Solution Tableau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</si>
</sst>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\+0.00"/>
    <numFmt numFmtId="166" formatCode="\+0.0000"/>
    <numFmt numFmtId="167" formatCode="0.\ "/>
    <numFmt numFmtId="168" formatCode="0.00000000000000"/>
    <numFmt numFmtId="169" formatCode="0.00\ \-"/>
    <numFmt numFmtId="170" formatCode="0.0000%"/>
    <numFmt numFmtId="171" formatCode="#,##0.0000"/>
    <numFmt numFmtId="172" formatCode="\-0.0000"/>
    <numFmt numFmtId="173" formatCode="#,##0.000000000000"/>
    <numFmt numFmtId="174" formatCode="&quot;$&quot;#,##0.00"/>
    <numFmt numFmtId="175" formatCode="\(#,##0.00"/>
    <numFmt numFmtId="176" formatCode="0.00\)"/>
    <numFmt numFmtId="177" formatCode="0.00\)\÷"/>
    <numFmt numFmtId="178" formatCode="0.00\)\ \ \÷"/>
    <numFmt numFmtId="179" formatCode="0.00\ \ \="/>
    <numFmt numFmtId="180" formatCode="\(0.00\)\ \ \="/>
    <numFmt numFmtId="181" formatCode="0.00\ \ \+"/>
    <numFmt numFmtId="182" formatCode="\+\ 0.00"/>
    <numFmt numFmtId="183" formatCode="\+\ 0.0000"/>
    <numFmt numFmtId="184" formatCode="0.0000\ \ \="/>
    <numFmt numFmtId="185" formatCode="\-\(0.0000\)\x"/>
    <numFmt numFmtId="186" formatCode="\(&quot;$&quot;#,##0.00\)\ \÷"/>
    <numFmt numFmtId="187" formatCode="#,##0.00000000000000"/>
    <numFmt numFmtId="188" formatCode="&quot;$&quot;#,##0.0000"/>
  </numFmts>
  <fonts count="18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2"/>
      <color indexed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4"/>
      <name val="Symbol"/>
      <family val="0"/>
    </font>
    <font>
      <b/>
      <vertAlign val="subscript"/>
      <sz val="18"/>
      <name val="Helv"/>
      <family val="0"/>
    </font>
    <font>
      <sz val="8"/>
      <name val="Helv"/>
      <family val="0"/>
    </font>
    <font>
      <sz val="12"/>
      <name val="Symbol"/>
      <family val="0"/>
    </font>
    <font>
      <b/>
      <sz val="12"/>
      <name val="Symbol"/>
      <family val="0"/>
    </font>
    <font>
      <vertAlign val="subscript"/>
      <sz val="14"/>
      <name val="Helv"/>
      <family val="0"/>
    </font>
    <font>
      <b/>
      <vertAlign val="subscript"/>
      <sz val="12"/>
      <name val="Helv"/>
      <family val="0"/>
    </font>
    <font>
      <b/>
      <u val="single"/>
      <sz val="12"/>
      <name val="Helv"/>
      <family val="0"/>
    </font>
    <font>
      <u val="single"/>
      <sz val="12"/>
      <name val="Helv"/>
      <family val="0"/>
    </font>
    <font>
      <vertAlign val="subscript"/>
      <sz val="18"/>
      <name val="Helv"/>
      <family val="0"/>
    </font>
    <font>
      <vertAlign val="subscript"/>
      <sz val="12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1" fillId="0" borderId="5" xfId="0" applyFont="1" applyBorder="1" applyAlignment="1">
      <alignment/>
    </xf>
    <xf numFmtId="4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6" xfId="0" applyFont="1" applyBorder="1" applyAlignment="1">
      <alignment/>
    </xf>
    <xf numFmtId="2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167" fontId="1" fillId="0" borderId="0" xfId="0" applyNumberFormat="1" applyFont="1" applyAlignment="1">
      <alignment/>
    </xf>
    <xf numFmtId="164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right"/>
    </xf>
    <xf numFmtId="4" fontId="0" fillId="0" borderId="3" xfId="0" applyNumberForma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164" fontId="0" fillId="0" borderId="5" xfId="0" applyNumberFormat="1" applyBorder="1" applyAlignment="1">
      <alignment/>
    </xf>
    <xf numFmtId="171" fontId="0" fillId="0" borderId="5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7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167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164" fontId="0" fillId="0" borderId="8" xfId="0" applyNumberFormat="1" applyBorder="1" applyAlignment="1">
      <alignment/>
    </xf>
    <xf numFmtId="0" fontId="1" fillId="0" borderId="8" xfId="0" applyFont="1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7" xfId="0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3" xfId="0" applyNumberFormat="1" applyBorder="1" applyAlignment="1">
      <alignment horizontal="center"/>
    </xf>
    <xf numFmtId="10" fontId="0" fillId="0" borderId="9" xfId="0" applyNumberFormat="1" applyBorder="1" applyAlignment="1">
      <alignment horizontal="right"/>
    </xf>
    <xf numFmtId="0" fontId="0" fillId="0" borderId="3" xfId="0" applyBorder="1" applyAlignment="1">
      <alignment/>
    </xf>
    <xf numFmtId="10" fontId="7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7" fontId="1" fillId="0" borderId="1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right" vertical="center"/>
    </xf>
    <xf numFmtId="10" fontId="0" fillId="0" borderId="3" xfId="0" applyNumberFormat="1" applyFont="1" applyBorder="1" applyAlignment="1">
      <alignment horizontal="right"/>
    </xf>
    <xf numFmtId="10" fontId="0" fillId="0" borderId="3" xfId="0" applyNumberFormat="1" applyFill="1" applyBorder="1" applyAlignment="1">
      <alignment/>
    </xf>
    <xf numFmtId="1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2" fontId="0" fillId="0" borderId="8" xfId="0" applyNumberFormat="1" applyBorder="1" applyAlignment="1">
      <alignment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171" fontId="0" fillId="0" borderId="5" xfId="0" applyNumberFormat="1" applyBorder="1" applyAlignment="1">
      <alignment vertical="center"/>
    </xf>
    <xf numFmtId="172" fontId="0" fillId="0" borderId="5" xfId="0" applyNumberForma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vertical="top"/>
    </xf>
    <xf numFmtId="10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right" vertical="center"/>
    </xf>
    <xf numFmtId="10" fontId="1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0" fontId="1" fillId="0" borderId="12" xfId="0" applyNumberFormat="1" applyFont="1" applyBorder="1" applyAlignment="1">
      <alignment/>
    </xf>
    <xf numFmtId="10" fontId="0" fillId="0" borderId="4" xfId="0" applyNumberForma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167" fontId="1" fillId="0" borderId="0" xfId="0" applyNumberFormat="1" applyFont="1" applyAlignment="1">
      <alignment vertical="center"/>
    </xf>
    <xf numFmtId="164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10" fontId="0" fillId="0" borderId="14" xfId="0" applyNumberFormat="1" applyBorder="1" applyAlignment="1">
      <alignment/>
    </xf>
    <xf numFmtId="2" fontId="0" fillId="0" borderId="6" xfId="0" applyNumberFormat="1" applyBorder="1" applyAlignment="1">
      <alignment horizontal="left" vertical="center"/>
    </xf>
    <xf numFmtId="0" fontId="1" fillId="0" borderId="5" xfId="0" applyFont="1" applyBorder="1" applyAlignment="1">
      <alignment/>
    </xf>
    <xf numFmtId="175" fontId="0" fillId="0" borderId="4" xfId="0" applyNumberFormat="1" applyBorder="1" applyAlignment="1">
      <alignment/>
    </xf>
    <xf numFmtId="171" fontId="0" fillId="0" borderId="5" xfId="0" applyNumberFormat="1" applyBorder="1" applyAlignment="1">
      <alignment/>
    </xf>
    <xf numFmtId="164" fontId="0" fillId="0" borderId="5" xfId="0" applyNumberFormat="1" applyBorder="1" applyAlignment="1">
      <alignment vertical="center"/>
    </xf>
    <xf numFmtId="0" fontId="1" fillId="0" borderId="6" xfId="0" applyFont="1" applyBorder="1" applyAlignment="1">
      <alignment vertical="center"/>
    </xf>
    <xf numFmtId="172" fontId="0" fillId="0" borderId="5" xfId="0" applyNumberFormat="1" applyBorder="1" applyAlignment="1">
      <alignment/>
    </xf>
    <xf numFmtId="178" fontId="0" fillId="0" borderId="0" xfId="0" applyNumberFormat="1" applyBorder="1" applyAlignment="1">
      <alignment horizontal="left" vertical="center"/>
    </xf>
    <xf numFmtId="164" fontId="0" fillId="0" borderId="5" xfId="0" applyNumberFormat="1" applyBorder="1" applyAlignment="1">
      <alignment/>
    </xf>
    <xf numFmtId="182" fontId="0" fillId="0" borderId="8" xfId="0" applyNumberFormat="1" applyBorder="1" applyAlignment="1">
      <alignment/>
    </xf>
    <xf numFmtId="0" fontId="1" fillId="0" borderId="13" xfId="0" applyFont="1" applyBorder="1" applyAlignment="1">
      <alignment vertical="center"/>
    </xf>
    <xf numFmtId="2" fontId="0" fillId="0" borderId="15" xfId="0" applyNumberFormat="1" applyBorder="1" applyAlignment="1">
      <alignment/>
    </xf>
    <xf numFmtId="166" fontId="0" fillId="0" borderId="8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2" fontId="0" fillId="0" borderId="6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183" fontId="0" fillId="0" borderId="5" xfId="0" applyNumberFormat="1" applyBorder="1" applyAlignment="1">
      <alignment/>
    </xf>
    <xf numFmtId="0" fontId="1" fillId="0" borderId="16" xfId="0" applyFont="1" applyBorder="1" applyAlignment="1">
      <alignment/>
    </xf>
    <xf numFmtId="2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0" fillId="0" borderId="4" xfId="0" applyNumberFormat="1" applyFont="1" applyBorder="1" applyAlignment="1">
      <alignment horizontal="right"/>
    </xf>
    <xf numFmtId="164" fontId="0" fillId="0" borderId="6" xfId="0" applyNumberFormat="1" applyBorder="1" applyAlignment="1">
      <alignment vertical="center"/>
    </xf>
    <xf numFmtId="2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center"/>
    </xf>
    <xf numFmtId="185" fontId="0" fillId="0" borderId="5" xfId="0" applyNumberFormat="1" applyBorder="1" applyAlignment="1">
      <alignment/>
    </xf>
    <xf numFmtId="167" fontId="0" fillId="0" borderId="0" xfId="0" applyNumberFormat="1" applyFont="1" applyAlignment="1">
      <alignment horizontal="right"/>
    </xf>
    <xf numFmtId="0" fontId="14" fillId="0" borderId="17" xfId="0" applyFont="1" applyBorder="1" applyAlignment="1">
      <alignment horizontal="right" vertical="center"/>
    </xf>
    <xf numFmtId="174" fontId="0" fillId="0" borderId="3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86" fontId="0" fillId="0" borderId="15" xfId="0" applyNumberFormat="1" applyBorder="1" applyAlignment="1">
      <alignment/>
    </xf>
    <xf numFmtId="2" fontId="0" fillId="0" borderId="13" xfId="0" applyNumberFormat="1" applyBorder="1" applyAlignment="1">
      <alignment horizontal="left"/>
    </xf>
    <xf numFmtId="0" fontId="1" fillId="0" borderId="15" xfId="0" applyFont="1" applyBorder="1" applyAlignment="1">
      <alignment horizontal="right" vertical="center"/>
    </xf>
    <xf numFmtId="167" fontId="0" fillId="0" borderId="0" xfId="0" applyNumberFormat="1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1" fillId="0" borderId="18" xfId="0" applyNumberFormat="1" applyFont="1" applyBorder="1" applyAlignment="1">
      <alignment vertical="center"/>
    </xf>
    <xf numFmtId="174" fontId="1" fillId="0" borderId="6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/>
    </xf>
    <xf numFmtId="174" fontId="1" fillId="0" borderId="6" xfId="0" applyNumberFormat="1" applyFont="1" applyBorder="1" applyAlignment="1">
      <alignment vertical="center"/>
    </xf>
    <xf numFmtId="174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174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174" fontId="1" fillId="0" borderId="3" xfId="0" applyNumberFormat="1" applyFont="1" applyBorder="1" applyAlignment="1">
      <alignment horizontal="center"/>
    </xf>
    <xf numFmtId="0" fontId="0" fillId="0" borderId="0" xfId="0" applyAlignment="1">
      <alignment/>
    </xf>
    <xf numFmtId="167" fontId="1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0" fillId="0" borderId="4" xfId="0" applyNumberForma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0" fontId="0" fillId="0" borderId="5" xfId="0" applyFont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41"/>
  <sheetViews>
    <sheetView tabSelected="1" zoomScale="125" zoomScaleNormal="125" workbookViewId="0" topLeftCell="A1">
      <selection activeCell="AM15" sqref="AM15"/>
    </sheetView>
  </sheetViews>
  <sheetFormatPr defaultColWidth="11.5546875" defaultRowHeight="15.75"/>
  <cols>
    <col min="1" max="1" width="8.4453125" style="0" customWidth="1"/>
    <col min="2" max="2" width="5.3359375" style="17" customWidth="1"/>
    <col min="3" max="3" width="6.4453125" style="0" customWidth="1"/>
    <col min="4" max="4" width="9.4453125" style="0" customWidth="1"/>
    <col min="5" max="5" width="7.88671875" style="0" customWidth="1"/>
    <col min="6" max="6" width="9.10546875" style="0" customWidth="1"/>
    <col min="7" max="7" width="8.5546875" style="0" customWidth="1"/>
    <col min="8" max="8" width="8.88671875" style="0" customWidth="1"/>
    <col min="9" max="9" width="9.6640625" style="0" customWidth="1"/>
    <col min="10" max="10" width="7.6640625" style="0" customWidth="1"/>
    <col min="11" max="11" width="6.88671875" style="0" customWidth="1"/>
    <col min="12" max="12" width="6.99609375" style="0" customWidth="1"/>
    <col min="13" max="13" width="6.4453125" style="0" customWidth="1"/>
    <col min="14" max="14" width="5.6640625" style="0" customWidth="1"/>
    <col min="15" max="16" width="7.10546875" style="0" customWidth="1"/>
    <col min="17" max="17" width="9.10546875" style="0" hidden="1" customWidth="1"/>
    <col min="18" max="18" width="5.3359375" style="0" hidden="1" customWidth="1"/>
    <col min="19" max="19" width="6.4453125" style="0" hidden="1" customWidth="1"/>
    <col min="20" max="20" width="9.4453125" style="0" hidden="1" customWidth="1"/>
    <col min="21" max="21" width="8.10546875" style="0" hidden="1" customWidth="1"/>
    <col min="22" max="22" width="9.10546875" style="0" hidden="1" customWidth="1"/>
    <col min="23" max="23" width="8.5546875" style="0" hidden="1" customWidth="1"/>
    <col min="24" max="24" width="9.10546875" style="0" hidden="1" customWidth="1"/>
    <col min="25" max="25" width="9.6640625" style="0" hidden="1" customWidth="1"/>
    <col min="26" max="26" width="7.6640625" style="0" hidden="1" customWidth="1"/>
    <col min="27" max="27" width="6.88671875" style="0" hidden="1" customWidth="1"/>
    <col min="28" max="29" width="6.99609375" style="0" hidden="1" customWidth="1"/>
    <col min="30" max="30" width="5.6640625" style="0" hidden="1" customWidth="1"/>
    <col min="31" max="31" width="7.10546875" style="0" hidden="1" customWidth="1"/>
    <col min="32" max="32" width="4.10546875" style="0" hidden="1" customWidth="1"/>
    <col min="38" max="38" width="9.88671875" style="0" customWidth="1"/>
  </cols>
  <sheetData>
    <row r="1" spans="3:29" ht="13.5" thickBot="1">
      <c r="C1" s="49"/>
      <c r="D1" s="50"/>
      <c r="E1" s="50"/>
      <c r="F1" s="1"/>
      <c r="G1" s="1"/>
      <c r="H1" s="2" t="s">
        <v>53</v>
      </c>
      <c r="I1" s="1"/>
      <c r="J1" s="1"/>
      <c r="K1" s="1"/>
      <c r="L1" s="1"/>
      <c r="M1" s="3"/>
      <c r="R1" s="17"/>
      <c r="S1" s="49"/>
      <c r="T1" s="50"/>
      <c r="U1" s="50"/>
      <c r="V1" s="1"/>
      <c r="W1" s="1"/>
      <c r="X1" s="2" t="s">
        <v>54</v>
      </c>
      <c r="Y1" s="1"/>
      <c r="Z1" s="1"/>
      <c r="AA1" s="1"/>
      <c r="AB1" s="1"/>
      <c r="AC1" s="3"/>
    </row>
    <row r="2" spans="1:41" ht="13.5" thickBot="1">
      <c r="A2" s="5" t="s">
        <v>55</v>
      </c>
      <c r="B2" s="59" t="s">
        <v>81</v>
      </c>
      <c r="D2" s="27"/>
      <c r="E2" s="4"/>
      <c r="F2" s="4"/>
      <c r="G2" s="28"/>
      <c r="H2" s="4"/>
      <c r="I2" s="4"/>
      <c r="J2" s="4"/>
      <c r="K2" s="4"/>
      <c r="L2" s="4"/>
      <c r="M2" s="4"/>
      <c r="O2" s="5" t="s">
        <v>56</v>
      </c>
      <c r="Q2" s="5" t="s">
        <v>55</v>
      </c>
      <c r="R2" s="59" t="s">
        <v>81</v>
      </c>
      <c r="T2" s="27"/>
      <c r="U2" s="4"/>
      <c r="V2" s="4"/>
      <c r="W2" s="28"/>
      <c r="X2" s="4"/>
      <c r="Y2" s="4"/>
      <c r="Z2" s="4"/>
      <c r="AA2" s="4"/>
      <c r="AB2" s="4"/>
      <c r="AC2" s="4"/>
      <c r="AE2" s="5" t="s">
        <v>56</v>
      </c>
      <c r="AK2" s="122"/>
      <c r="AL2" s="1"/>
      <c r="AM2" s="2" t="s">
        <v>10</v>
      </c>
      <c r="AN2" s="1"/>
      <c r="AO2" s="3"/>
    </row>
    <row r="3" spans="2:42" ht="13.5" thickBot="1">
      <c r="B3" t="s">
        <v>95</v>
      </c>
      <c r="R3" t="s">
        <v>95</v>
      </c>
      <c r="AM3" s="148" t="s">
        <v>57</v>
      </c>
      <c r="AN3" s="121" t="s">
        <v>12</v>
      </c>
      <c r="AO3" s="148" t="s">
        <v>57</v>
      </c>
      <c r="AP3" s="120" t="s">
        <v>11</v>
      </c>
    </row>
    <row r="4" spans="2:42" ht="15.75" customHeight="1" thickBot="1">
      <c r="B4" t="s">
        <v>96</v>
      </c>
      <c r="R4" t="s">
        <v>96</v>
      </c>
      <c r="AL4" s="5" t="s">
        <v>27</v>
      </c>
      <c r="AM4" s="147">
        <v>0.1</v>
      </c>
      <c r="AN4" s="147">
        <v>0.05</v>
      </c>
      <c r="AO4" s="147">
        <v>0.1</v>
      </c>
      <c r="AP4" s="45">
        <v>0.05</v>
      </c>
    </row>
    <row r="5" spans="2:42" ht="15" customHeight="1" thickBot="1">
      <c r="B5" t="s">
        <v>1</v>
      </c>
      <c r="R5" t="s">
        <v>1</v>
      </c>
      <c r="AL5" s="5" t="s">
        <v>65</v>
      </c>
      <c r="AM5" s="46">
        <v>65</v>
      </c>
      <c r="AN5" s="46">
        <v>12</v>
      </c>
      <c r="AO5" s="46">
        <v>15</v>
      </c>
      <c r="AP5" s="7">
        <v>10</v>
      </c>
    </row>
    <row r="6" spans="2:42" ht="15" customHeight="1" thickBot="1">
      <c r="B6" t="s">
        <v>37</v>
      </c>
      <c r="R6" t="s">
        <v>37</v>
      </c>
      <c r="AL6" s="5" t="s">
        <v>66</v>
      </c>
      <c r="AM6" s="46">
        <v>0.05</v>
      </c>
      <c r="AN6" s="46">
        <v>0.05</v>
      </c>
      <c r="AO6" s="46">
        <v>0.05</v>
      </c>
      <c r="AP6" s="7">
        <v>0.05</v>
      </c>
    </row>
    <row r="7" spans="4:42" ht="18.75" customHeight="1" thickBot="1">
      <c r="D7" s="29" t="s">
        <v>31</v>
      </c>
      <c r="E7" s="30" t="s">
        <v>30</v>
      </c>
      <c r="F7" s="32" t="s">
        <v>32</v>
      </c>
      <c r="G7" s="149" t="s">
        <v>34</v>
      </c>
      <c r="H7" s="150"/>
      <c r="I7" s="60" t="s">
        <v>33</v>
      </c>
      <c r="R7" s="17"/>
      <c r="T7" s="29" t="s">
        <v>31</v>
      </c>
      <c r="U7" s="30" t="s">
        <v>30</v>
      </c>
      <c r="V7" s="32" t="s">
        <v>32</v>
      </c>
      <c r="W7" s="149" t="s">
        <v>34</v>
      </c>
      <c r="X7" s="150"/>
      <c r="Y7" s="60" t="s">
        <v>33</v>
      </c>
      <c r="AL7" s="5" t="s">
        <v>67</v>
      </c>
      <c r="AM7" s="46">
        <v>65</v>
      </c>
      <c r="AN7" s="46">
        <v>12</v>
      </c>
      <c r="AO7" s="46">
        <v>15</v>
      </c>
      <c r="AP7" s="7">
        <v>10</v>
      </c>
    </row>
    <row r="8" spans="2:42" ht="18.75" customHeight="1" thickBot="1">
      <c r="B8" s="17">
        <v>1</v>
      </c>
      <c r="C8" s="5" t="s">
        <v>16</v>
      </c>
      <c r="D8" s="61">
        <f>$AM$5</f>
        <v>65</v>
      </c>
      <c r="E8" s="62">
        <f>-$AM$6</f>
        <v>-0.05</v>
      </c>
      <c r="F8" s="32" t="s">
        <v>21</v>
      </c>
      <c r="G8" s="63">
        <f>$AM$9</f>
        <v>0</v>
      </c>
      <c r="H8" s="65" t="s">
        <v>21</v>
      </c>
      <c r="I8" s="64" t="s">
        <v>17</v>
      </c>
      <c r="K8" s="12"/>
      <c r="L8" s="12"/>
      <c r="M8" s="12"/>
      <c r="N8" s="12"/>
      <c r="O8" s="12"/>
      <c r="P8" s="12"/>
      <c r="R8" s="17">
        <v>1</v>
      </c>
      <c r="S8" s="5" t="s">
        <v>16</v>
      </c>
      <c r="T8" s="61">
        <f>$AN$5</f>
        <v>12</v>
      </c>
      <c r="U8" s="62">
        <f>-$AN$6</f>
        <v>-0.05</v>
      </c>
      <c r="V8" s="32" t="s">
        <v>21</v>
      </c>
      <c r="W8" s="63">
        <f>$AN$9</f>
        <v>0</v>
      </c>
      <c r="X8" s="65" t="s">
        <v>21</v>
      </c>
      <c r="Y8" s="64" t="s">
        <v>17</v>
      </c>
      <c r="AA8" s="12"/>
      <c r="AB8" s="12"/>
      <c r="AC8" s="12"/>
      <c r="AD8" s="12"/>
      <c r="AE8" s="12"/>
      <c r="AL8" s="5" t="s">
        <v>68</v>
      </c>
      <c r="AM8" s="46">
        <v>0.05</v>
      </c>
      <c r="AN8" s="46">
        <v>0.04</v>
      </c>
      <c r="AO8" s="46">
        <v>0.05</v>
      </c>
      <c r="AP8" s="7">
        <v>0.04</v>
      </c>
    </row>
    <row r="9" spans="2:42" ht="18.75" customHeight="1" thickBot="1">
      <c r="B9" s="17">
        <v>2</v>
      </c>
      <c r="C9" s="5" t="s">
        <v>14</v>
      </c>
      <c r="D9" s="61">
        <f>$AM$7</f>
        <v>65</v>
      </c>
      <c r="E9" s="62">
        <f>-$AM$8</f>
        <v>-0.05</v>
      </c>
      <c r="F9" s="32" t="s">
        <v>15</v>
      </c>
      <c r="G9" s="63">
        <f>$AM$9</f>
        <v>0</v>
      </c>
      <c r="H9" s="32" t="s">
        <v>15</v>
      </c>
      <c r="I9" s="64" t="s">
        <v>18</v>
      </c>
      <c r="K9" s="12"/>
      <c r="L9" s="12"/>
      <c r="M9" s="12"/>
      <c r="N9" s="12"/>
      <c r="O9" s="12"/>
      <c r="P9" s="12"/>
      <c r="R9" s="17">
        <v>2</v>
      </c>
      <c r="S9" s="5" t="s">
        <v>14</v>
      </c>
      <c r="T9" s="61">
        <f>$AN$7</f>
        <v>12</v>
      </c>
      <c r="U9" s="62">
        <f>-$AN$8</f>
        <v>-0.04</v>
      </c>
      <c r="V9" s="32" t="s">
        <v>15</v>
      </c>
      <c r="W9" s="63">
        <f>$AN$9</f>
        <v>0</v>
      </c>
      <c r="X9" s="32" t="s">
        <v>15</v>
      </c>
      <c r="Y9" s="64" t="s">
        <v>18</v>
      </c>
      <c r="AA9" s="12"/>
      <c r="AB9" s="12"/>
      <c r="AC9" s="12"/>
      <c r="AD9" s="12"/>
      <c r="AE9" s="12"/>
      <c r="AF9" s="12"/>
      <c r="AG9" s="12"/>
      <c r="AL9" s="6" t="s">
        <v>64</v>
      </c>
      <c r="AM9" s="46"/>
      <c r="AN9" s="46"/>
      <c r="AO9" s="46"/>
      <c r="AP9" s="7"/>
    </row>
    <row r="10" spans="2:42" ht="18" customHeight="1" thickBot="1">
      <c r="B10" s="17">
        <v>3</v>
      </c>
      <c r="D10" s="133" t="s">
        <v>28</v>
      </c>
      <c r="E10" s="11">
        <f>$AM$10</f>
        <v>140</v>
      </c>
      <c r="F10" t="s">
        <v>29</v>
      </c>
      <c r="R10" s="17">
        <v>3</v>
      </c>
      <c r="T10" s="133" t="s">
        <v>28</v>
      </c>
      <c r="U10" s="11">
        <f>$AN$10</f>
        <v>160</v>
      </c>
      <c r="V10" t="s">
        <v>29</v>
      </c>
      <c r="AF10" s="12"/>
      <c r="AG10" s="12"/>
      <c r="AL10" s="22" t="s">
        <v>26</v>
      </c>
      <c r="AM10" s="46">
        <v>140</v>
      </c>
      <c r="AN10" s="46">
        <v>160</v>
      </c>
      <c r="AO10" s="46">
        <v>140</v>
      </c>
      <c r="AP10" s="7">
        <v>150</v>
      </c>
    </row>
    <row r="11" spans="2:42" ht="18" customHeight="1" thickBot="1">
      <c r="B11" s="17">
        <v>4</v>
      </c>
      <c r="D11" s="51" t="s">
        <v>13</v>
      </c>
      <c r="E11" s="52">
        <f>$AM$4</f>
        <v>0.1</v>
      </c>
      <c r="G11" t="s">
        <v>2</v>
      </c>
      <c r="R11" s="17">
        <v>4</v>
      </c>
      <c r="T11" s="51" t="s">
        <v>13</v>
      </c>
      <c r="U11" s="52">
        <f>$AN$4</f>
        <v>0.05</v>
      </c>
      <c r="W11" t="s">
        <v>2</v>
      </c>
      <c r="AL11" s="20" t="s">
        <v>25</v>
      </c>
      <c r="AM11" s="46">
        <v>0</v>
      </c>
      <c r="AN11" s="46">
        <v>0</v>
      </c>
      <c r="AO11" s="46">
        <v>0</v>
      </c>
      <c r="AP11" s="21">
        <v>0</v>
      </c>
    </row>
    <row r="12" spans="2:42" ht="18" customHeight="1" thickBot="1">
      <c r="B12" s="17">
        <v>5</v>
      </c>
      <c r="C12" s="5" t="s">
        <v>19</v>
      </c>
      <c r="D12" s="8">
        <f>$AM$5</f>
        <v>65</v>
      </c>
      <c r="E12" s="23">
        <f>-$AM$6-$AM$9</f>
        <v>-0.05</v>
      </c>
      <c r="F12" s="10" t="s">
        <v>21</v>
      </c>
      <c r="G12" s="26" t="s">
        <v>17</v>
      </c>
      <c r="H12" s="34" t="s">
        <v>35</v>
      </c>
      <c r="R12" s="17">
        <v>5</v>
      </c>
      <c r="S12" s="5" t="s">
        <v>19</v>
      </c>
      <c r="T12" s="8">
        <f>T8</f>
        <v>12</v>
      </c>
      <c r="U12" s="23">
        <f>U8</f>
        <v>-0.05</v>
      </c>
      <c r="V12" s="10" t="s">
        <v>21</v>
      </c>
      <c r="W12" s="26" t="s">
        <v>17</v>
      </c>
      <c r="X12" s="34" t="s">
        <v>35</v>
      </c>
      <c r="AL12" s="6" t="s">
        <v>62</v>
      </c>
      <c r="AM12" s="147">
        <v>0.1</v>
      </c>
      <c r="AN12" s="147">
        <v>0.1</v>
      </c>
      <c r="AO12" s="147">
        <v>0.1</v>
      </c>
      <c r="AP12" s="53">
        <v>0.1</v>
      </c>
    </row>
    <row r="13" spans="1:42" ht="15.75" thickBot="1">
      <c r="A13" s="27"/>
      <c r="B13" s="33"/>
      <c r="C13" s="34" t="s">
        <v>6</v>
      </c>
      <c r="D13" s="39"/>
      <c r="E13" s="40"/>
      <c r="F13" s="41"/>
      <c r="G13" s="66">
        <f>E11</f>
        <v>0.1</v>
      </c>
      <c r="H13" s="48" t="s">
        <v>39</v>
      </c>
      <c r="I13" s="27"/>
      <c r="J13" s="27"/>
      <c r="K13" s="27"/>
      <c r="L13" s="27"/>
      <c r="M13" s="27"/>
      <c r="N13" s="35"/>
      <c r="O13" s="36"/>
      <c r="P13" s="36"/>
      <c r="Q13" s="27"/>
      <c r="R13" s="33"/>
      <c r="S13" s="34" t="s">
        <v>6</v>
      </c>
      <c r="T13" s="39"/>
      <c r="U13" s="40"/>
      <c r="V13" s="41"/>
      <c r="W13" s="66">
        <f>U11</f>
        <v>0.05</v>
      </c>
      <c r="X13" s="48" t="s">
        <v>39</v>
      </c>
      <c r="Y13" s="27"/>
      <c r="Z13" s="27"/>
      <c r="AA13" s="27"/>
      <c r="AB13" s="27"/>
      <c r="AC13" s="27"/>
      <c r="AD13" s="35"/>
      <c r="AE13" s="36"/>
      <c r="AH13" s="12"/>
      <c r="AI13" s="12"/>
      <c r="AJ13" s="12"/>
      <c r="AK13" s="12"/>
      <c r="AL13" s="6" t="s">
        <v>63</v>
      </c>
      <c r="AM13" s="147">
        <v>0.1</v>
      </c>
      <c r="AN13" s="147">
        <v>0.05</v>
      </c>
      <c r="AO13" s="147">
        <v>0.1</v>
      </c>
      <c r="AP13" s="53">
        <v>0.05</v>
      </c>
    </row>
    <row r="14" spans="1:42" ht="15.75" thickBot="1">
      <c r="A14" s="27"/>
      <c r="B14" s="33"/>
      <c r="C14" s="34" t="s">
        <v>40</v>
      </c>
      <c r="D14" s="39"/>
      <c r="E14" s="27"/>
      <c r="H14" s="47"/>
      <c r="I14" s="27"/>
      <c r="J14" s="27"/>
      <c r="K14" s="27"/>
      <c r="L14" s="27"/>
      <c r="M14" s="27"/>
      <c r="N14" s="35"/>
      <c r="O14" s="36"/>
      <c r="P14" s="36"/>
      <c r="Q14" s="27"/>
      <c r="R14" s="33"/>
      <c r="S14" s="34" t="s">
        <v>40</v>
      </c>
      <c r="T14" s="39"/>
      <c r="U14" s="27"/>
      <c r="X14" s="47"/>
      <c r="Y14" s="27"/>
      <c r="Z14" s="27"/>
      <c r="AA14" s="27"/>
      <c r="AB14" s="27"/>
      <c r="AC14" s="27"/>
      <c r="AD14" s="35"/>
      <c r="AE14" s="36"/>
      <c r="AF14" s="27"/>
      <c r="AG14" s="27"/>
      <c r="AH14" s="12"/>
      <c r="AI14" s="12"/>
      <c r="AJ14" s="12"/>
      <c r="AK14" s="12"/>
      <c r="AL14" s="6" t="s">
        <v>60</v>
      </c>
      <c r="AM14" s="46">
        <v>0.02</v>
      </c>
      <c r="AN14" s="46">
        <v>0.04</v>
      </c>
      <c r="AO14" s="46">
        <v>0.02</v>
      </c>
      <c r="AP14" s="21">
        <v>0.03</v>
      </c>
    </row>
    <row r="15" spans="1:42" ht="16.5" customHeight="1" thickBot="1">
      <c r="A15" s="27"/>
      <c r="B15" s="33"/>
      <c r="C15" s="34" t="s">
        <v>41</v>
      </c>
      <c r="D15" s="44">
        <f>1/(1+$E$11)</f>
        <v>0.9090909090909091</v>
      </c>
      <c r="E15" s="27" t="s">
        <v>3</v>
      </c>
      <c r="F15" s="27"/>
      <c r="G15" s="27"/>
      <c r="H15" s="27"/>
      <c r="I15" s="27"/>
      <c r="J15" s="27"/>
      <c r="K15" s="27"/>
      <c r="L15" s="27"/>
      <c r="M15" s="27"/>
      <c r="N15" s="35"/>
      <c r="O15" s="36"/>
      <c r="P15" s="36"/>
      <c r="Q15" s="27"/>
      <c r="R15" s="33"/>
      <c r="S15" s="34" t="s">
        <v>41</v>
      </c>
      <c r="T15" s="44">
        <f>1/(1+$E$11)</f>
        <v>0.9090909090909091</v>
      </c>
      <c r="U15" s="27" t="s">
        <v>3</v>
      </c>
      <c r="V15" s="27"/>
      <c r="W15" s="27"/>
      <c r="X15" s="27"/>
      <c r="Y15" s="27"/>
      <c r="Z15" s="27"/>
      <c r="AA15" s="27"/>
      <c r="AB15" s="27"/>
      <c r="AC15" s="27"/>
      <c r="AD15" s="35"/>
      <c r="AE15" s="36"/>
      <c r="AF15" s="27"/>
      <c r="AG15" s="27"/>
      <c r="AL15" s="6" t="s">
        <v>61</v>
      </c>
      <c r="AM15" s="46">
        <v>65</v>
      </c>
      <c r="AN15" s="46">
        <v>6.4</v>
      </c>
      <c r="AO15" s="46">
        <v>6.35</v>
      </c>
      <c r="AP15" s="114">
        <v>6.25</v>
      </c>
    </row>
    <row r="16" spans="2:24" ht="19.5" thickBot="1">
      <c r="B16" s="17">
        <v>6</v>
      </c>
      <c r="C16" s="5" t="s">
        <v>20</v>
      </c>
      <c r="D16" s="8"/>
      <c r="E16" s="23"/>
      <c r="F16" s="10" t="s">
        <v>15</v>
      </c>
      <c r="G16" s="26" t="s">
        <v>18</v>
      </c>
      <c r="H16" s="43" t="s">
        <v>75</v>
      </c>
      <c r="R16" s="17">
        <v>6</v>
      </c>
      <c r="S16" s="5" t="s">
        <v>20</v>
      </c>
      <c r="T16" s="8"/>
      <c r="U16" s="23"/>
      <c r="V16" s="10" t="s">
        <v>15</v>
      </c>
      <c r="W16" s="26" t="s">
        <v>18</v>
      </c>
      <c r="X16" s="43" t="s">
        <v>75</v>
      </c>
    </row>
    <row r="17" spans="2:37" ht="19.5" thickBot="1">
      <c r="B17" s="17">
        <v>7</v>
      </c>
      <c r="D17" s="8"/>
      <c r="E17" s="23"/>
      <c r="F17" s="10" t="s">
        <v>22</v>
      </c>
      <c r="G17" s="9"/>
      <c r="H17" s="24"/>
      <c r="I17" s="13" t="s">
        <v>15</v>
      </c>
      <c r="J17" s="43" t="s">
        <v>8</v>
      </c>
      <c r="R17" s="17">
        <v>7</v>
      </c>
      <c r="T17" s="8"/>
      <c r="U17" s="23"/>
      <c r="V17" s="10" t="s">
        <v>22</v>
      </c>
      <c r="W17" s="9"/>
      <c r="X17" s="24"/>
      <c r="Y17" s="13" t="s">
        <v>15</v>
      </c>
      <c r="Z17" s="43" t="s">
        <v>8</v>
      </c>
      <c r="AH17" s="27"/>
      <c r="AI17" s="27"/>
      <c r="AJ17" s="27"/>
      <c r="AK17" s="27"/>
    </row>
    <row r="18" spans="2:28" ht="19.5" thickBot="1">
      <c r="B18" s="17">
        <v>8</v>
      </c>
      <c r="D18" s="8"/>
      <c r="E18" s="15"/>
      <c r="F18" s="10" t="s">
        <v>23</v>
      </c>
      <c r="G18" s="15"/>
      <c r="H18" s="13" t="s">
        <v>21</v>
      </c>
      <c r="I18" t="s">
        <v>76</v>
      </c>
      <c r="L18" s="145"/>
      <c r="R18" s="17">
        <v>8</v>
      </c>
      <c r="T18" s="8"/>
      <c r="U18" s="15"/>
      <c r="V18" s="10" t="s">
        <v>23</v>
      </c>
      <c r="W18" s="15"/>
      <c r="X18" s="13" t="s">
        <v>21</v>
      </c>
      <c r="Y18" t="s">
        <v>76</v>
      </c>
      <c r="AB18" s="145"/>
    </row>
    <row r="19" spans="1:42" s="27" customFormat="1" ht="19.5" thickBot="1">
      <c r="A19"/>
      <c r="B19" s="17">
        <v>9</v>
      </c>
      <c r="C19"/>
      <c r="D19" s="14"/>
      <c r="E19" s="15"/>
      <c r="F19" s="10" t="s">
        <v>23</v>
      </c>
      <c r="G19" s="23"/>
      <c r="H19" s="13" t="s">
        <v>21</v>
      </c>
      <c r="I19" t="s">
        <v>9</v>
      </c>
      <c r="J19"/>
      <c r="K19"/>
      <c r="L19"/>
      <c r="M19"/>
      <c r="N19"/>
      <c r="O19"/>
      <c r="P19"/>
      <c r="Q19"/>
      <c r="R19" s="17">
        <v>9</v>
      </c>
      <c r="S19"/>
      <c r="T19" s="14"/>
      <c r="U19" s="15"/>
      <c r="V19" s="10" t="s">
        <v>23</v>
      </c>
      <c r="W19" s="23"/>
      <c r="X19" s="13" t="s">
        <v>21</v>
      </c>
      <c r="Y19" t="s">
        <v>9</v>
      </c>
      <c r="Z19"/>
      <c r="AA19"/>
      <c r="AB19"/>
      <c r="AC19"/>
      <c r="AD19"/>
      <c r="AE19"/>
      <c r="AF19"/>
      <c r="AG19"/>
      <c r="AL19"/>
      <c r="AM19"/>
      <c r="AN19"/>
      <c r="AO19"/>
      <c r="AP19"/>
    </row>
    <row r="20" spans="1:41" s="27" customFormat="1" ht="19.5" thickBot="1">
      <c r="A20"/>
      <c r="B20" s="17">
        <v>10</v>
      </c>
      <c r="C20"/>
      <c r="D20" s="14"/>
      <c r="E20" s="15"/>
      <c r="F20" s="10" t="s">
        <v>24</v>
      </c>
      <c r="G20" s="23"/>
      <c r="H20" s="10" t="s">
        <v>23</v>
      </c>
      <c r="I20" s="128">
        <f>$E$10</f>
        <v>140</v>
      </c>
      <c r="J20"/>
      <c r="K20"/>
      <c r="L20" s="19" t="s">
        <v>43</v>
      </c>
      <c r="M20"/>
      <c r="N20"/>
      <c r="O20"/>
      <c r="P20"/>
      <c r="Q20"/>
      <c r="R20" s="17">
        <v>10</v>
      </c>
      <c r="S20"/>
      <c r="T20" s="14"/>
      <c r="U20" s="15"/>
      <c r="V20" s="10" t="s">
        <v>24</v>
      </c>
      <c r="W20" s="23"/>
      <c r="X20" s="10" t="s">
        <v>23</v>
      </c>
      <c r="Y20" s="128">
        <f>$U$10</f>
        <v>160</v>
      </c>
      <c r="Z20"/>
      <c r="AA20"/>
      <c r="AB20" s="19" t="s">
        <v>43</v>
      </c>
      <c r="AC20"/>
      <c r="AD20"/>
      <c r="AE20"/>
      <c r="AF20"/>
      <c r="AG20"/>
      <c r="AL20"/>
      <c r="AM20"/>
      <c r="AN20"/>
      <c r="AO20"/>
    </row>
    <row r="21" spans="1:33" s="27" customFormat="1" ht="19.5" thickBot="1">
      <c r="A21"/>
      <c r="B21" s="17">
        <v>11</v>
      </c>
      <c r="C21" s="18"/>
      <c r="D21" s="10" t="s">
        <v>23</v>
      </c>
      <c r="E21" s="11"/>
      <c r="F21" s="17">
        <v>12</v>
      </c>
      <c r="G21" s="56" t="s">
        <v>23</v>
      </c>
      <c r="H21" s="125"/>
      <c r="I21" s="56" t="s">
        <v>20</v>
      </c>
      <c r="J21" s="132"/>
      <c r="K21" s="54"/>
      <c r="L21" s="55" t="s">
        <v>42</v>
      </c>
      <c r="M21" s="55"/>
      <c r="N21" s="55"/>
      <c r="O21" s="69"/>
      <c r="Q21"/>
      <c r="R21" s="17">
        <v>11</v>
      </c>
      <c r="S21" s="18"/>
      <c r="T21" s="10" t="s">
        <v>23</v>
      </c>
      <c r="U21" s="11"/>
      <c r="V21" s="17">
        <v>12</v>
      </c>
      <c r="W21" s="56" t="s">
        <v>23</v>
      </c>
      <c r="X21" s="125"/>
      <c r="Y21" s="56" t="s">
        <v>20</v>
      </c>
      <c r="Z21" s="132"/>
      <c r="AA21" s="54"/>
      <c r="AB21" s="55" t="s">
        <v>42</v>
      </c>
      <c r="AC21" s="55"/>
      <c r="AD21" s="55"/>
      <c r="AE21" s="69"/>
      <c r="AF21"/>
      <c r="AG21"/>
    </row>
    <row r="22" spans="5:42" ht="18" customHeight="1" thickBot="1">
      <c r="E22" s="70" t="s">
        <v>77</v>
      </c>
      <c r="F22" s="17">
        <v>13</v>
      </c>
      <c r="G22" s="56" t="s">
        <v>22</v>
      </c>
      <c r="H22" s="128"/>
      <c r="I22" s="56" t="s">
        <v>19</v>
      </c>
      <c r="J22" s="132"/>
      <c r="K22" t="s">
        <v>44</v>
      </c>
      <c r="R22" s="17"/>
      <c r="U22" s="70" t="s">
        <v>77</v>
      </c>
      <c r="V22" s="17">
        <v>13</v>
      </c>
      <c r="W22" s="56" t="s">
        <v>22</v>
      </c>
      <c r="X22" s="128"/>
      <c r="Y22" s="56" t="s">
        <v>19</v>
      </c>
      <c r="Z22" s="132"/>
      <c r="AA22" t="s">
        <v>44</v>
      </c>
      <c r="AL22" s="27"/>
      <c r="AM22" s="27"/>
      <c r="AN22" s="27"/>
      <c r="AO22" s="27"/>
      <c r="AP22" s="27"/>
    </row>
    <row r="23" spans="2:41" ht="18" customHeight="1" thickBot="1">
      <c r="B23"/>
      <c r="F23" s="5" t="s">
        <v>7</v>
      </c>
      <c r="G23" s="68">
        <f>$AM$12</f>
        <v>0.1</v>
      </c>
      <c r="H23" t="s">
        <v>78</v>
      </c>
      <c r="K23" s="42">
        <f>1/(1+$G$23)</f>
        <v>0.9090909090909091</v>
      </c>
      <c r="L23" t="s">
        <v>79</v>
      </c>
      <c r="V23" s="5" t="s">
        <v>7</v>
      </c>
      <c r="W23" s="68">
        <f>$AM$12</f>
        <v>0.1</v>
      </c>
      <c r="X23" t="s">
        <v>78</v>
      </c>
      <c r="AA23" s="42">
        <f>1/(1+$G$23)</f>
        <v>0.9090909090909091</v>
      </c>
      <c r="AB23" t="s">
        <v>79</v>
      </c>
      <c r="AL23" s="27"/>
      <c r="AM23" s="27"/>
      <c r="AN23" s="27"/>
      <c r="AO23" s="27"/>
    </row>
    <row r="24" spans="2:24" ht="18.75" customHeight="1" thickBot="1">
      <c r="B24" s="17">
        <v>14</v>
      </c>
      <c r="C24" s="67" t="s">
        <v>20</v>
      </c>
      <c r="D24" s="8"/>
      <c r="E24" s="24"/>
      <c r="F24" s="10" t="s">
        <v>15</v>
      </c>
      <c r="G24" s="64" t="s">
        <v>18</v>
      </c>
      <c r="H24" t="s">
        <v>80</v>
      </c>
      <c r="R24" s="17">
        <v>14</v>
      </c>
      <c r="S24" s="67" t="s">
        <v>20</v>
      </c>
      <c r="T24" s="8"/>
      <c r="U24" s="24"/>
      <c r="V24" s="10" t="s">
        <v>15</v>
      </c>
      <c r="W24" s="64" t="s">
        <v>18</v>
      </c>
      <c r="X24" t="s">
        <v>80</v>
      </c>
    </row>
    <row r="25" spans="2:29" ht="18" customHeight="1" thickBot="1">
      <c r="B25" s="17">
        <v>15</v>
      </c>
      <c r="D25" s="8"/>
      <c r="E25" s="23"/>
      <c r="F25" s="10" t="s">
        <v>22</v>
      </c>
      <c r="G25" s="9"/>
      <c r="H25" s="24"/>
      <c r="I25" s="13" t="s">
        <v>15</v>
      </c>
      <c r="J25" t="s">
        <v>69</v>
      </c>
      <c r="M25" s="146"/>
      <c r="R25" s="17">
        <v>15</v>
      </c>
      <c r="T25" s="8"/>
      <c r="U25" s="23"/>
      <c r="V25" s="10" t="s">
        <v>22</v>
      </c>
      <c r="W25" s="9"/>
      <c r="X25" s="24"/>
      <c r="Y25" s="13" t="s">
        <v>15</v>
      </c>
      <c r="Z25" t="s">
        <v>69</v>
      </c>
      <c r="AC25" s="146"/>
    </row>
    <row r="26" spans="2:25" ht="15.75" customHeight="1" thickBot="1">
      <c r="B26" s="17">
        <v>16</v>
      </c>
      <c r="D26" s="8"/>
      <c r="E26" s="15"/>
      <c r="F26" s="10" t="s">
        <v>23</v>
      </c>
      <c r="G26" s="15"/>
      <c r="H26" s="13" t="s">
        <v>21</v>
      </c>
      <c r="I26" t="s">
        <v>70</v>
      </c>
      <c r="R26" s="17">
        <v>16</v>
      </c>
      <c r="T26" s="8"/>
      <c r="U26" s="15"/>
      <c r="V26" s="10" t="s">
        <v>23</v>
      </c>
      <c r="W26" s="15"/>
      <c r="X26" s="13" t="s">
        <v>21</v>
      </c>
      <c r="Y26" t="s">
        <v>70</v>
      </c>
    </row>
    <row r="27" spans="2:25" ht="18" customHeight="1" thickBot="1">
      <c r="B27" s="17">
        <v>17</v>
      </c>
      <c r="D27" s="14"/>
      <c r="E27" s="15"/>
      <c r="F27" s="10" t="s">
        <v>23</v>
      </c>
      <c r="G27" s="15"/>
      <c r="H27" s="13" t="s">
        <v>21</v>
      </c>
      <c r="I27" t="s">
        <v>71</v>
      </c>
      <c r="R27" s="17">
        <v>17</v>
      </c>
      <c r="T27" s="14"/>
      <c r="U27" s="15"/>
      <c r="V27" s="10" t="s">
        <v>23</v>
      </c>
      <c r="W27" s="15"/>
      <c r="X27" s="13" t="s">
        <v>21</v>
      </c>
      <c r="Y27" t="s">
        <v>71</v>
      </c>
    </row>
    <row r="28" spans="2:28" ht="18" customHeight="1" thickBot="1">
      <c r="B28" s="17">
        <v>18</v>
      </c>
      <c r="D28" s="14"/>
      <c r="E28" s="15"/>
      <c r="F28" s="10" t="s">
        <v>24</v>
      </c>
      <c r="G28" s="144" t="s">
        <v>47</v>
      </c>
      <c r="H28" s="128">
        <f>$E$10</f>
        <v>140</v>
      </c>
      <c r="L28" s="19" t="s">
        <v>43</v>
      </c>
      <c r="R28" s="17">
        <v>18</v>
      </c>
      <c r="T28" s="14"/>
      <c r="U28" s="15"/>
      <c r="V28" s="10" t="s">
        <v>24</v>
      </c>
      <c r="W28" s="144" t="s">
        <v>47</v>
      </c>
      <c r="X28" s="128">
        <f>$U$10</f>
        <v>160</v>
      </c>
      <c r="AB28" s="19" t="s">
        <v>43</v>
      </c>
    </row>
    <row r="29" spans="2:31" ht="19.5" thickBot="1">
      <c r="B29" s="17">
        <v>19</v>
      </c>
      <c r="C29" s="18"/>
      <c r="D29" s="10" t="s">
        <v>23</v>
      </c>
      <c r="E29" s="11"/>
      <c r="F29" s="17">
        <v>20</v>
      </c>
      <c r="G29" s="56" t="s">
        <v>23</v>
      </c>
      <c r="H29" s="128"/>
      <c r="I29" s="56" t="s">
        <v>20</v>
      </c>
      <c r="J29" s="124"/>
      <c r="K29" s="73"/>
      <c r="L29" s="55" t="s">
        <v>42</v>
      </c>
      <c r="M29" s="55"/>
      <c r="N29" s="55"/>
      <c r="O29" s="69"/>
      <c r="P29" s="27"/>
      <c r="R29" s="17">
        <v>19</v>
      </c>
      <c r="S29" s="18"/>
      <c r="T29" s="10" t="s">
        <v>23</v>
      </c>
      <c r="U29" s="11"/>
      <c r="V29" s="17">
        <v>20</v>
      </c>
      <c r="W29" s="56" t="s">
        <v>23</v>
      </c>
      <c r="X29" s="128"/>
      <c r="Y29" s="56" t="s">
        <v>20</v>
      </c>
      <c r="Z29" s="124"/>
      <c r="AA29" s="73"/>
      <c r="AB29" s="55" t="s">
        <v>42</v>
      </c>
      <c r="AC29" s="55"/>
      <c r="AD29" s="55"/>
      <c r="AE29" s="69"/>
    </row>
    <row r="30" spans="5:28" ht="19.5" thickBot="1">
      <c r="E30" s="70" t="s">
        <v>72</v>
      </c>
      <c r="F30" s="17">
        <v>21</v>
      </c>
      <c r="G30" s="56" t="s">
        <v>22</v>
      </c>
      <c r="H30" s="128"/>
      <c r="I30" s="56" t="s">
        <v>19</v>
      </c>
      <c r="J30" s="124"/>
      <c r="K30" t="s">
        <v>44</v>
      </c>
      <c r="L30" s="71"/>
      <c r="R30" s="17"/>
      <c r="U30" s="70" t="s">
        <v>72</v>
      </c>
      <c r="V30" s="17">
        <v>21</v>
      </c>
      <c r="W30" s="56" t="s">
        <v>22</v>
      </c>
      <c r="X30" s="128"/>
      <c r="Y30" s="56" t="s">
        <v>19</v>
      </c>
      <c r="Z30" s="124"/>
      <c r="AA30" t="s">
        <v>44</v>
      </c>
      <c r="AB30" s="71"/>
    </row>
    <row r="31" spans="2:24" ht="16.5" customHeight="1" thickBot="1">
      <c r="B31"/>
      <c r="F31" s="5" t="s">
        <v>36</v>
      </c>
      <c r="G31" s="72">
        <f>$AM$13</f>
        <v>0.1</v>
      </c>
      <c r="H31" t="s">
        <v>73</v>
      </c>
      <c r="V31" s="5" t="s">
        <v>36</v>
      </c>
      <c r="W31" s="72">
        <f>$AN$13</f>
        <v>0.05</v>
      </c>
      <c r="X31" t="s">
        <v>73</v>
      </c>
    </row>
    <row r="32" spans="2:26" ht="18.75" customHeight="1" thickBot="1">
      <c r="B32" s="17">
        <v>22</v>
      </c>
      <c r="C32" s="57" t="s">
        <v>14</v>
      </c>
      <c r="D32" s="16"/>
      <c r="E32" s="24"/>
      <c r="F32" s="10" t="s">
        <v>15</v>
      </c>
      <c r="G32" s="25"/>
      <c r="H32" s="10" t="s">
        <v>15</v>
      </c>
      <c r="I32" s="26" t="s">
        <v>18</v>
      </c>
      <c r="J32" s="59" t="s">
        <v>38</v>
      </c>
      <c r="R32" s="17">
        <v>22</v>
      </c>
      <c r="S32" s="57" t="s">
        <v>14</v>
      </c>
      <c r="T32" s="16"/>
      <c r="U32" s="24"/>
      <c r="V32" s="10" t="s">
        <v>15</v>
      </c>
      <c r="W32" s="25"/>
      <c r="X32" s="10" t="s">
        <v>15</v>
      </c>
      <c r="Y32" s="26" t="s">
        <v>18</v>
      </c>
      <c r="Z32" s="59" t="s">
        <v>38</v>
      </c>
    </row>
    <row r="33" spans="2:24" ht="16.5" customHeight="1" thickBot="1">
      <c r="B33" s="17">
        <v>23</v>
      </c>
      <c r="C33" s="57" t="s">
        <v>20</v>
      </c>
      <c r="D33" s="58"/>
      <c r="E33" s="37"/>
      <c r="F33" s="38" t="s">
        <v>15</v>
      </c>
      <c r="G33" s="74" t="s">
        <v>18</v>
      </c>
      <c r="H33" t="s">
        <v>74</v>
      </c>
      <c r="R33" s="17">
        <v>23</v>
      </c>
      <c r="S33" s="57" t="s">
        <v>20</v>
      </c>
      <c r="T33" s="58"/>
      <c r="U33" s="37"/>
      <c r="V33" s="38" t="s">
        <v>15</v>
      </c>
      <c r="W33" s="74" t="s">
        <v>18</v>
      </c>
      <c r="X33" t="s">
        <v>74</v>
      </c>
    </row>
    <row r="34" spans="2:26" ht="18.75" customHeight="1" thickBot="1">
      <c r="B34" s="17">
        <v>24</v>
      </c>
      <c r="D34" s="8"/>
      <c r="E34" s="23"/>
      <c r="F34" s="10" t="s">
        <v>22</v>
      </c>
      <c r="G34" s="16"/>
      <c r="H34" s="23"/>
      <c r="I34" s="13" t="s">
        <v>15</v>
      </c>
      <c r="J34" t="s">
        <v>69</v>
      </c>
      <c r="R34" s="17">
        <v>24</v>
      </c>
      <c r="T34" s="8"/>
      <c r="U34" s="23"/>
      <c r="V34" s="10" t="s">
        <v>22</v>
      </c>
      <c r="W34" s="16"/>
      <c r="X34" s="23"/>
      <c r="Y34" s="13" t="s">
        <v>15</v>
      </c>
      <c r="Z34" t="s">
        <v>69</v>
      </c>
    </row>
    <row r="35" spans="2:24" ht="16.5" customHeight="1" thickBot="1">
      <c r="B35" s="17">
        <v>25</v>
      </c>
      <c r="D35" s="8"/>
      <c r="E35" s="15"/>
      <c r="F35" s="10" t="s">
        <v>23</v>
      </c>
      <c r="G35" s="15"/>
      <c r="H35" s="13" t="s">
        <v>21</v>
      </c>
      <c r="R35" s="17">
        <v>25</v>
      </c>
      <c r="T35" s="8"/>
      <c r="U35" s="15"/>
      <c r="V35" s="10" t="s">
        <v>23</v>
      </c>
      <c r="W35" s="15"/>
      <c r="X35" s="13" t="s">
        <v>21</v>
      </c>
    </row>
    <row r="36" spans="2:24" ht="16.5" customHeight="1" thickBot="1">
      <c r="B36" s="17">
        <v>26</v>
      </c>
      <c r="D36" s="14"/>
      <c r="E36" s="15"/>
      <c r="F36" s="10" t="s">
        <v>23</v>
      </c>
      <c r="G36" s="23"/>
      <c r="H36" s="13" t="s">
        <v>21</v>
      </c>
      <c r="R36" s="17">
        <v>26</v>
      </c>
      <c r="T36" s="14"/>
      <c r="U36" s="15"/>
      <c r="V36" s="10" t="s">
        <v>23</v>
      </c>
      <c r="W36" s="23"/>
      <c r="X36" s="13" t="s">
        <v>21</v>
      </c>
    </row>
    <row r="37" spans="2:25" ht="18.75" customHeight="1" thickBot="1">
      <c r="B37" s="17">
        <v>27</v>
      </c>
      <c r="D37" s="14"/>
      <c r="E37" s="15"/>
      <c r="F37" s="10" t="s">
        <v>24</v>
      </c>
      <c r="G37" s="23"/>
      <c r="H37" s="10" t="s">
        <v>23</v>
      </c>
      <c r="I37" s="128">
        <f>$E$10</f>
        <v>140</v>
      </c>
      <c r="R37" s="17">
        <v>27</v>
      </c>
      <c r="T37" s="14"/>
      <c r="U37" s="15"/>
      <c r="V37" s="10" t="s">
        <v>24</v>
      </c>
      <c r="W37" s="23"/>
      <c r="X37" s="10" t="s">
        <v>23</v>
      </c>
      <c r="Y37" s="128">
        <f>$AN$10</f>
        <v>160</v>
      </c>
    </row>
    <row r="38" spans="1:33" ht="18" customHeight="1" thickBot="1">
      <c r="A38" s="59"/>
      <c r="B38" s="76">
        <v>28</v>
      </c>
      <c r="C38" s="77"/>
      <c r="D38" s="85" t="s">
        <v>23</v>
      </c>
      <c r="E38" s="78"/>
      <c r="F38" s="76">
        <v>29</v>
      </c>
      <c r="G38" s="56" t="s">
        <v>23</v>
      </c>
      <c r="H38" s="126"/>
      <c r="I38" s="56" t="s">
        <v>20</v>
      </c>
      <c r="J38" s="129"/>
      <c r="K38" s="79"/>
      <c r="L38" s="31" t="s">
        <v>42</v>
      </c>
      <c r="M38" s="55"/>
      <c r="N38" s="55"/>
      <c r="O38" s="69"/>
      <c r="P38" s="27"/>
      <c r="Q38" s="59"/>
      <c r="R38" s="76">
        <v>28</v>
      </c>
      <c r="S38" s="77"/>
      <c r="T38" s="85" t="s">
        <v>23</v>
      </c>
      <c r="U38" s="78"/>
      <c r="V38" s="76">
        <v>29</v>
      </c>
      <c r="W38" s="56" t="s">
        <v>23</v>
      </c>
      <c r="X38" s="126"/>
      <c r="Y38" s="56" t="s">
        <v>20</v>
      </c>
      <c r="Z38" s="129"/>
      <c r="AA38" s="79"/>
      <c r="AB38" s="31" t="s">
        <v>42</v>
      </c>
      <c r="AC38" s="55"/>
      <c r="AD38" s="55"/>
      <c r="AE38" s="69"/>
      <c r="AF38" s="59"/>
      <c r="AG38" s="59"/>
    </row>
    <row r="39" spans="1:33" ht="18.75" customHeight="1" thickBot="1">
      <c r="A39" s="59"/>
      <c r="B39" s="76"/>
      <c r="C39" s="59"/>
      <c r="D39" s="59"/>
      <c r="E39" s="59"/>
      <c r="F39" s="76">
        <v>30</v>
      </c>
      <c r="G39" s="56" t="s">
        <v>22</v>
      </c>
      <c r="H39" s="127"/>
      <c r="I39" s="56" t="s">
        <v>19</v>
      </c>
      <c r="J39" s="129"/>
      <c r="K39" s="59"/>
      <c r="L39" s="82"/>
      <c r="M39" s="59"/>
      <c r="N39" s="59"/>
      <c r="O39" s="59"/>
      <c r="P39" s="59"/>
      <c r="Q39" s="59"/>
      <c r="R39" s="76"/>
      <c r="S39" s="59"/>
      <c r="T39" s="59"/>
      <c r="U39" s="59"/>
      <c r="V39" s="76">
        <v>30</v>
      </c>
      <c r="W39" s="56" t="s">
        <v>22</v>
      </c>
      <c r="X39" s="127"/>
      <c r="Y39" s="56" t="s">
        <v>19</v>
      </c>
      <c r="Z39" s="129"/>
      <c r="AA39" s="59"/>
      <c r="AB39" s="82"/>
      <c r="AC39" s="59"/>
      <c r="AD39" s="59"/>
      <c r="AE39" s="59"/>
      <c r="AF39" s="59"/>
      <c r="AG39" s="59"/>
    </row>
    <row r="40" spans="1:42" s="59" customFormat="1" ht="16.5" customHeight="1" thickBot="1">
      <c r="A40"/>
      <c r="B40" s="17"/>
      <c r="C40"/>
      <c r="D40"/>
      <c r="E40"/>
      <c r="F40" s="5" t="s">
        <v>4</v>
      </c>
      <c r="G40" s="83">
        <f>$AM$14</f>
        <v>0.02</v>
      </c>
      <c r="H40" s="80" t="s">
        <v>5</v>
      </c>
      <c r="I40"/>
      <c r="J40"/>
      <c r="K40"/>
      <c r="L40"/>
      <c r="M40"/>
      <c r="N40"/>
      <c r="O40"/>
      <c r="P40"/>
      <c r="Q40"/>
      <c r="R40" s="17"/>
      <c r="S40"/>
      <c r="T40"/>
      <c r="U40"/>
      <c r="V40" s="5" t="s">
        <v>4</v>
      </c>
      <c r="W40" s="83">
        <f>$AN$14</f>
        <v>0.04</v>
      </c>
      <c r="X40" s="80" t="s">
        <v>5</v>
      </c>
      <c r="Y40"/>
      <c r="Z40"/>
      <c r="AA40"/>
      <c r="AB40"/>
      <c r="AC40"/>
      <c r="AD40"/>
      <c r="AE40"/>
      <c r="AF40"/>
      <c r="AG40"/>
      <c r="AL40"/>
      <c r="AM40"/>
      <c r="AN40"/>
      <c r="AO40"/>
      <c r="AP40"/>
    </row>
    <row r="41" spans="2:41" s="59" customFormat="1" ht="21" customHeight="1" thickBot="1">
      <c r="B41" s="76">
        <v>31</v>
      </c>
      <c r="C41" s="81" t="s">
        <v>20</v>
      </c>
      <c r="D41" s="86"/>
      <c r="E41" s="87"/>
      <c r="F41" s="32" t="s">
        <v>15</v>
      </c>
      <c r="G41" s="90"/>
      <c r="H41" s="32" t="s">
        <v>82</v>
      </c>
      <c r="I41" s="84">
        <f>1+G40</f>
        <v>1.02</v>
      </c>
      <c r="J41" s="105" t="s">
        <v>90</v>
      </c>
      <c r="K41" s="108"/>
      <c r="L41" s="88"/>
      <c r="M41" s="89" t="s">
        <v>15</v>
      </c>
      <c r="R41" s="76">
        <v>31</v>
      </c>
      <c r="S41" s="81" t="s">
        <v>20</v>
      </c>
      <c r="T41" s="86"/>
      <c r="U41" s="87"/>
      <c r="V41" s="32" t="s">
        <v>15</v>
      </c>
      <c r="W41" s="90"/>
      <c r="X41" s="32" t="s">
        <v>82</v>
      </c>
      <c r="Y41" s="84">
        <f>1+W40</f>
        <v>1.04</v>
      </c>
      <c r="Z41" s="105" t="s">
        <v>90</v>
      </c>
      <c r="AA41" s="108"/>
      <c r="AB41" s="88"/>
      <c r="AC41" s="89" t="s">
        <v>15</v>
      </c>
      <c r="AL41"/>
      <c r="AM41"/>
      <c r="AN41"/>
      <c r="AO41"/>
    </row>
    <row r="42" spans="2:29" s="59" customFormat="1" ht="18.75" customHeight="1" thickBot="1">
      <c r="B42" s="76">
        <v>32</v>
      </c>
      <c r="C42" s="81" t="s">
        <v>20</v>
      </c>
      <c r="D42" s="106"/>
      <c r="E42" s="92"/>
      <c r="F42" s="32" t="s">
        <v>91</v>
      </c>
      <c r="G42" s="107">
        <f>1+$AM$4</f>
        <v>1.1</v>
      </c>
      <c r="H42" s="104"/>
      <c r="I42" s="91"/>
      <c r="J42" s="105" t="s">
        <v>90</v>
      </c>
      <c r="K42" s="106"/>
      <c r="L42" s="92"/>
      <c r="M42" s="89" t="s">
        <v>15</v>
      </c>
      <c r="R42" s="76">
        <v>32</v>
      </c>
      <c r="S42" s="81" t="s">
        <v>20</v>
      </c>
      <c r="T42" s="106"/>
      <c r="U42" s="92"/>
      <c r="V42" s="32" t="s">
        <v>91</v>
      </c>
      <c r="W42" s="107"/>
      <c r="X42" s="104"/>
      <c r="Y42" s="91"/>
      <c r="Z42" s="105" t="s">
        <v>90</v>
      </c>
      <c r="AA42" s="106"/>
      <c r="AB42" s="92"/>
      <c r="AC42" s="89" t="s">
        <v>15</v>
      </c>
    </row>
    <row r="43" spans="1:33" s="59" customFormat="1" ht="18.75" customHeight="1" thickBot="1">
      <c r="A43"/>
      <c r="B43" s="17">
        <v>33</v>
      </c>
      <c r="C43"/>
      <c r="D43" s="134" t="s">
        <v>28</v>
      </c>
      <c r="E43" s="58">
        <f>E10</f>
        <v>140</v>
      </c>
      <c r="F43" s="93">
        <f>G40</f>
        <v>0.02</v>
      </c>
      <c r="G43" s="94" t="s">
        <v>15</v>
      </c>
      <c r="H43"/>
      <c r="I43"/>
      <c r="J43"/>
      <c r="K43"/>
      <c r="L43"/>
      <c r="M43"/>
      <c r="N43"/>
      <c r="O43"/>
      <c r="P43"/>
      <c r="Q43"/>
      <c r="R43" s="17">
        <v>33</v>
      </c>
      <c r="S43"/>
      <c r="T43" s="134" t="s">
        <v>28</v>
      </c>
      <c r="U43" s="58"/>
      <c r="V43" s="93"/>
      <c r="W43" s="94" t="s">
        <v>15</v>
      </c>
      <c r="X43"/>
      <c r="Y43"/>
      <c r="Z43"/>
      <c r="AA43"/>
      <c r="AB43"/>
      <c r="AC43"/>
      <c r="AD43"/>
      <c r="AE43"/>
      <c r="AF43"/>
      <c r="AG43"/>
    </row>
    <row r="44" spans="2:42" ht="19.5" customHeight="1" thickBot="1">
      <c r="B44" s="17">
        <v>34</v>
      </c>
      <c r="D44" s="61"/>
      <c r="E44" s="88"/>
      <c r="F44" s="85" t="s">
        <v>83</v>
      </c>
      <c r="G44" s="16"/>
      <c r="H44" s="23"/>
      <c r="I44" s="89" t="s">
        <v>15</v>
      </c>
      <c r="J44" t="s">
        <v>84</v>
      </c>
      <c r="R44" s="17">
        <v>34</v>
      </c>
      <c r="T44" s="61"/>
      <c r="U44" s="88"/>
      <c r="V44" s="85" t="s">
        <v>83</v>
      </c>
      <c r="W44" s="16"/>
      <c r="X44" s="23"/>
      <c r="Y44" s="89" t="s">
        <v>15</v>
      </c>
      <c r="Z44" t="s">
        <v>84</v>
      </c>
      <c r="AM44" s="59"/>
      <c r="AN44" s="59"/>
      <c r="AO44" s="59"/>
      <c r="AP44" s="59"/>
    </row>
    <row r="45" spans="2:41" ht="18.75" customHeight="1" thickBot="1">
      <c r="B45" s="17">
        <v>35</v>
      </c>
      <c r="D45" s="8"/>
      <c r="E45" s="15"/>
      <c r="F45" s="85" t="s">
        <v>23</v>
      </c>
      <c r="G45" s="23"/>
      <c r="H45" s="13" t="s">
        <v>21</v>
      </c>
      <c r="I45" t="s">
        <v>69</v>
      </c>
      <c r="R45" s="17">
        <v>35</v>
      </c>
      <c r="T45" s="8"/>
      <c r="U45" s="15"/>
      <c r="V45" s="85" t="s">
        <v>23</v>
      </c>
      <c r="W45" s="23"/>
      <c r="X45" s="13" t="s">
        <v>21</v>
      </c>
      <c r="Y45" t="s">
        <v>69</v>
      </c>
      <c r="AL45" s="59"/>
      <c r="AM45" s="59"/>
      <c r="AN45" s="59"/>
      <c r="AO45" s="59"/>
    </row>
    <row r="46" spans="2:25" ht="18" customHeight="1" thickBot="1">
      <c r="B46" s="17">
        <v>36</v>
      </c>
      <c r="D46" s="95"/>
      <c r="E46" s="96"/>
      <c r="F46" s="97" t="s">
        <v>23</v>
      </c>
      <c r="G46" s="37"/>
      <c r="H46" s="98" t="s">
        <v>21</v>
      </c>
      <c r="I46" t="s">
        <v>89</v>
      </c>
      <c r="R46" s="17">
        <v>36</v>
      </c>
      <c r="T46" s="95"/>
      <c r="U46" s="96"/>
      <c r="V46" s="97" t="s">
        <v>23</v>
      </c>
      <c r="W46" s="37"/>
      <c r="X46" s="98" t="s">
        <v>21</v>
      </c>
      <c r="Y46" t="s">
        <v>89</v>
      </c>
    </row>
    <row r="47" spans="2:28" ht="18" customHeight="1" thickBot="1">
      <c r="B47" s="17">
        <v>37</v>
      </c>
      <c r="D47" s="14"/>
      <c r="E47" s="15"/>
      <c r="F47" s="85" t="s">
        <v>85</v>
      </c>
      <c r="G47" s="23"/>
      <c r="H47" s="85" t="s">
        <v>86</v>
      </c>
      <c r="I47" s="100"/>
      <c r="J47" s="101"/>
      <c r="K47" s="13" t="s">
        <v>15</v>
      </c>
      <c r="L47" t="s">
        <v>87</v>
      </c>
      <c r="R47" s="17">
        <v>37</v>
      </c>
      <c r="T47" s="14"/>
      <c r="U47" s="15"/>
      <c r="V47" s="85" t="s">
        <v>85</v>
      </c>
      <c r="W47" s="23"/>
      <c r="X47" s="85" t="s">
        <v>86</v>
      </c>
      <c r="Y47" s="100"/>
      <c r="Z47" s="101"/>
      <c r="AA47" s="13" t="s">
        <v>15</v>
      </c>
      <c r="AB47" t="s">
        <v>87</v>
      </c>
    </row>
    <row r="48" spans="2:27" s="137" customFormat="1" ht="21" customHeight="1" thickBot="1">
      <c r="B48" s="138">
        <v>38</v>
      </c>
      <c r="D48" s="141"/>
      <c r="E48" s="32" t="s">
        <v>23</v>
      </c>
      <c r="F48" s="142"/>
      <c r="G48" s="143" t="s">
        <v>88</v>
      </c>
      <c r="H48" s="102"/>
      <c r="I48" s="103"/>
      <c r="J48" s="139"/>
      <c r="K48" s="140"/>
      <c r="R48" s="138">
        <v>38</v>
      </c>
      <c r="T48" s="141"/>
      <c r="U48" s="32" t="s">
        <v>23</v>
      </c>
      <c r="V48" s="142"/>
      <c r="W48" s="143" t="s">
        <v>88</v>
      </c>
      <c r="X48" s="102"/>
      <c r="Y48" s="103"/>
      <c r="Z48" s="139"/>
      <c r="AA48" s="140"/>
    </row>
    <row r="49" spans="6:31" ht="21" customHeight="1" thickBot="1">
      <c r="F49" s="17">
        <v>39</v>
      </c>
      <c r="G49" s="113" t="s">
        <v>23</v>
      </c>
      <c r="H49" s="123"/>
      <c r="I49" s="75" t="s">
        <v>20</v>
      </c>
      <c r="J49" s="124"/>
      <c r="K49" s="54"/>
      <c r="L49" s="31" t="s">
        <v>42</v>
      </c>
      <c r="M49" s="55"/>
      <c r="N49" s="55"/>
      <c r="O49" s="69"/>
      <c r="P49" s="27"/>
      <c r="R49" s="17"/>
      <c r="V49" s="17">
        <v>39</v>
      </c>
      <c r="W49" s="113" t="s">
        <v>23</v>
      </c>
      <c r="X49" s="123"/>
      <c r="Y49" s="75" t="s">
        <v>20</v>
      </c>
      <c r="Z49" s="124"/>
      <c r="AA49" s="54"/>
      <c r="AB49" s="31" t="s">
        <v>42</v>
      </c>
      <c r="AC49" s="55"/>
      <c r="AD49" s="55"/>
      <c r="AE49" s="69"/>
    </row>
    <row r="50" spans="3:21" ht="19.5" customHeight="1" thickBot="1">
      <c r="C50" s="109" t="s">
        <v>92</v>
      </c>
      <c r="D50" s="110">
        <f>G40</f>
        <v>0.02</v>
      </c>
      <c r="E50" t="s">
        <v>94</v>
      </c>
      <c r="R50" s="17"/>
      <c r="S50" s="109" t="s">
        <v>92</v>
      </c>
      <c r="T50" s="110">
        <f>W40</f>
        <v>0.04</v>
      </c>
      <c r="U50" t="s">
        <v>94</v>
      </c>
    </row>
    <row r="51" spans="2:26" ht="18" customHeight="1" thickBot="1">
      <c r="B51" s="56" t="s">
        <v>22</v>
      </c>
      <c r="C51" s="16"/>
      <c r="D51" s="111"/>
      <c r="E51" s="99"/>
      <c r="F51" s="112" t="s">
        <v>45</v>
      </c>
      <c r="G51" s="56" t="s">
        <v>22</v>
      </c>
      <c r="H51" s="125"/>
      <c r="I51" s="56" t="s">
        <v>19</v>
      </c>
      <c r="J51" s="124"/>
      <c r="R51" s="56" t="s">
        <v>22</v>
      </c>
      <c r="S51" s="16"/>
      <c r="T51" s="111"/>
      <c r="U51" s="99"/>
      <c r="V51" s="112" t="s">
        <v>45</v>
      </c>
      <c r="W51" s="56" t="s">
        <v>22</v>
      </c>
      <c r="X51" s="125"/>
      <c r="Y51" s="56" t="s">
        <v>19</v>
      </c>
      <c r="Z51" s="124"/>
    </row>
    <row r="52" spans="7:25" ht="18" customHeight="1" thickBot="1">
      <c r="G52" s="133" t="s">
        <v>28</v>
      </c>
      <c r="H52" s="125"/>
      <c r="I52" t="s">
        <v>93</v>
      </c>
      <c r="R52" s="17"/>
      <c r="W52" s="133" t="s">
        <v>28</v>
      </c>
      <c r="X52" s="125"/>
      <c r="Y52" t="s">
        <v>93</v>
      </c>
    </row>
    <row r="53" spans="6:24" ht="18.75" customHeight="1" thickBot="1">
      <c r="F53" s="5" t="s">
        <v>46</v>
      </c>
      <c r="G53" s="136">
        <f>$AM$15</f>
        <v>65</v>
      </c>
      <c r="H53" t="s">
        <v>48</v>
      </c>
      <c r="R53" s="17"/>
      <c r="V53" s="5" t="s">
        <v>46</v>
      </c>
      <c r="W53" s="136">
        <f>$AM$15</f>
        <v>65</v>
      </c>
      <c r="X53" t="s">
        <v>48</v>
      </c>
    </row>
    <row r="54" spans="2:28" ht="18.75" customHeight="1" thickBot="1">
      <c r="B54" s="17">
        <v>41</v>
      </c>
      <c r="C54" s="5" t="s">
        <v>16</v>
      </c>
      <c r="D54" s="5" t="s">
        <v>19</v>
      </c>
      <c r="E54" s="8"/>
      <c r="F54" s="24"/>
      <c r="G54" s="94" t="s">
        <v>49</v>
      </c>
      <c r="H54" s="115" t="s">
        <v>90</v>
      </c>
      <c r="I54" s="116"/>
      <c r="J54" s="117"/>
      <c r="K54" s="115" t="s">
        <v>90</v>
      </c>
      <c r="L54" s="71"/>
      <c r="R54" s="17">
        <v>41</v>
      </c>
      <c r="S54" s="5" t="s">
        <v>16</v>
      </c>
      <c r="T54" s="5" t="s">
        <v>19</v>
      </c>
      <c r="U54" s="8"/>
      <c r="V54" s="24"/>
      <c r="W54" s="94" t="s">
        <v>49</v>
      </c>
      <c r="X54" s="115" t="s">
        <v>90</v>
      </c>
      <c r="Y54" s="116">
        <f>W53</f>
        <v>65</v>
      </c>
      <c r="Z54" s="117">
        <f>1+U11</f>
        <v>1.05</v>
      </c>
      <c r="AA54" s="115" t="s">
        <v>90</v>
      </c>
      <c r="AB54" s="71"/>
    </row>
    <row r="55" spans="5:27" ht="19.5" customHeight="1" thickBot="1">
      <c r="E55" s="70" t="s">
        <v>50</v>
      </c>
      <c r="F55" s="17">
        <v>42</v>
      </c>
      <c r="G55" s="135" t="s">
        <v>22</v>
      </c>
      <c r="H55" s="131"/>
      <c r="I55" s="118" t="s">
        <v>19</v>
      </c>
      <c r="J55" s="130"/>
      <c r="K55" t="s">
        <v>51</v>
      </c>
      <c r="R55" s="17"/>
      <c r="U55" s="70" t="s">
        <v>50</v>
      </c>
      <c r="V55" s="17">
        <v>42</v>
      </c>
      <c r="W55" s="135" t="s">
        <v>22</v>
      </c>
      <c r="X55" s="131"/>
      <c r="Y55" s="118" t="s">
        <v>19</v>
      </c>
      <c r="Z55" s="130"/>
      <c r="AA55" t="s">
        <v>51</v>
      </c>
    </row>
    <row r="56" spans="6:31" ht="21" customHeight="1" thickBot="1">
      <c r="F56" s="17">
        <v>43</v>
      </c>
      <c r="G56" s="56" t="s">
        <v>52</v>
      </c>
      <c r="H56" s="125"/>
      <c r="I56" s="75" t="s">
        <v>20</v>
      </c>
      <c r="J56" s="124"/>
      <c r="K56" s="73"/>
      <c r="L56" s="31" t="s">
        <v>42</v>
      </c>
      <c r="M56" s="55"/>
      <c r="N56" s="55"/>
      <c r="O56" s="69"/>
      <c r="P56" s="27"/>
      <c r="R56" s="17"/>
      <c r="V56" s="17">
        <v>43</v>
      </c>
      <c r="W56" s="56" t="s">
        <v>52</v>
      </c>
      <c r="X56" s="125"/>
      <c r="Y56" s="75" t="s">
        <v>20</v>
      </c>
      <c r="Z56" s="124"/>
      <c r="AA56" s="73"/>
      <c r="AB56" s="31" t="s">
        <v>42</v>
      </c>
      <c r="AC56" s="55"/>
      <c r="AD56" s="55"/>
      <c r="AE56" s="69"/>
    </row>
    <row r="57" spans="1:18" ht="15" customHeight="1">
      <c r="A57" s="119" t="s">
        <v>58</v>
      </c>
      <c r="Q57" s="119" t="s">
        <v>58</v>
      </c>
      <c r="R57" s="17"/>
    </row>
    <row r="58" spans="1:18" ht="15" customHeight="1" thickBot="1">
      <c r="A58" t="s">
        <v>59</v>
      </c>
      <c r="Q58" t="s">
        <v>59</v>
      </c>
      <c r="R58" s="17"/>
    </row>
    <row r="59" spans="3:29" ht="15" customHeight="1" thickBot="1">
      <c r="C59" s="49"/>
      <c r="D59" s="50"/>
      <c r="E59" s="50"/>
      <c r="F59" s="1"/>
      <c r="G59" s="1"/>
      <c r="H59" s="2" t="s">
        <v>97</v>
      </c>
      <c r="I59" s="1"/>
      <c r="J59" s="1"/>
      <c r="K59" s="1"/>
      <c r="L59" s="1"/>
      <c r="M59" s="3"/>
      <c r="R59" s="17"/>
      <c r="S59" s="49"/>
      <c r="T59" s="50"/>
      <c r="U59" s="50"/>
      <c r="V59" s="1"/>
      <c r="W59" s="1"/>
      <c r="X59" s="2" t="s">
        <v>0</v>
      </c>
      <c r="Y59" s="1"/>
      <c r="Z59" s="1"/>
      <c r="AA59" s="1"/>
      <c r="AB59" s="1"/>
      <c r="AC59" s="3"/>
    </row>
    <row r="60" spans="1:31" ht="15" customHeight="1">
      <c r="A60" s="5" t="s">
        <v>55</v>
      </c>
      <c r="B60" s="59" t="s">
        <v>81</v>
      </c>
      <c r="D60" s="27"/>
      <c r="E60" s="4"/>
      <c r="F60" s="4"/>
      <c r="G60" s="28"/>
      <c r="H60" s="4"/>
      <c r="I60" s="4"/>
      <c r="J60" s="4"/>
      <c r="K60" s="4"/>
      <c r="L60" s="4"/>
      <c r="M60" s="4"/>
      <c r="O60" s="5" t="s">
        <v>56</v>
      </c>
      <c r="Q60" s="5" t="s">
        <v>55</v>
      </c>
      <c r="R60" s="59" t="s">
        <v>81</v>
      </c>
      <c r="T60" s="27"/>
      <c r="U60" s="4"/>
      <c r="V60" s="4"/>
      <c r="W60" s="28"/>
      <c r="X60" s="4"/>
      <c r="Y60" s="4"/>
      <c r="Z60" s="4"/>
      <c r="AA60" s="4"/>
      <c r="AB60" s="4"/>
      <c r="AC60" s="4"/>
      <c r="AE60" s="5" t="s">
        <v>56</v>
      </c>
    </row>
    <row r="61" spans="2:18" ht="15" customHeight="1">
      <c r="B61" t="s">
        <v>95</v>
      </c>
      <c r="R61" t="s">
        <v>95</v>
      </c>
    </row>
    <row r="62" spans="2:18" ht="15" customHeight="1">
      <c r="B62" t="s">
        <v>96</v>
      </c>
      <c r="R62" t="s">
        <v>96</v>
      </c>
    </row>
    <row r="63" spans="2:18" ht="15" customHeight="1">
      <c r="B63" t="s">
        <v>1</v>
      </c>
      <c r="R63" t="s">
        <v>1</v>
      </c>
    </row>
    <row r="64" spans="2:18" ht="15" customHeight="1" thickBot="1">
      <c r="B64" t="s">
        <v>37</v>
      </c>
      <c r="R64" t="s">
        <v>37</v>
      </c>
    </row>
    <row r="65" spans="4:25" ht="15" customHeight="1" thickBot="1">
      <c r="D65" s="29" t="s">
        <v>31</v>
      </c>
      <c r="E65" s="30" t="s">
        <v>30</v>
      </c>
      <c r="F65" s="32" t="s">
        <v>32</v>
      </c>
      <c r="G65" s="149" t="s">
        <v>34</v>
      </c>
      <c r="H65" s="150"/>
      <c r="I65" s="60" t="s">
        <v>33</v>
      </c>
      <c r="R65" s="17"/>
      <c r="T65" s="29" t="s">
        <v>31</v>
      </c>
      <c r="U65" s="30" t="s">
        <v>30</v>
      </c>
      <c r="V65" s="32" t="s">
        <v>32</v>
      </c>
      <c r="W65" s="149" t="s">
        <v>34</v>
      </c>
      <c r="X65" s="150"/>
      <c r="Y65" s="60" t="s">
        <v>33</v>
      </c>
    </row>
    <row r="66" spans="2:31" ht="18" customHeight="1" thickBot="1">
      <c r="B66" s="17">
        <v>1</v>
      </c>
      <c r="C66" s="5" t="s">
        <v>16</v>
      </c>
      <c r="D66" s="61">
        <f>$AM$5</f>
        <v>65</v>
      </c>
      <c r="E66" s="62">
        <f>-$AM$6</f>
        <v>-0.05</v>
      </c>
      <c r="F66" s="32" t="s">
        <v>21</v>
      </c>
      <c r="G66" s="63">
        <f>$AM$9</f>
        <v>0</v>
      </c>
      <c r="H66" s="65" t="s">
        <v>21</v>
      </c>
      <c r="I66" s="64" t="s">
        <v>17</v>
      </c>
      <c r="K66" s="12"/>
      <c r="L66" s="12"/>
      <c r="M66" s="12"/>
      <c r="N66" s="12"/>
      <c r="O66" s="12"/>
      <c r="P66" s="12"/>
      <c r="R66" s="17">
        <v>1</v>
      </c>
      <c r="S66" s="5" t="s">
        <v>16</v>
      </c>
      <c r="T66" s="61">
        <f>$AN$5</f>
        <v>12</v>
      </c>
      <c r="U66" s="62">
        <f>-$AN$6</f>
        <v>-0.05</v>
      </c>
      <c r="V66" s="32" t="s">
        <v>21</v>
      </c>
      <c r="W66" s="63">
        <f>$AN$9</f>
        <v>0</v>
      </c>
      <c r="X66" s="65" t="s">
        <v>21</v>
      </c>
      <c r="Y66" s="64" t="s">
        <v>17</v>
      </c>
      <c r="AA66" s="12"/>
      <c r="AB66" s="12"/>
      <c r="AC66" s="12"/>
      <c r="AD66" s="12"/>
      <c r="AE66" s="12"/>
    </row>
    <row r="67" spans="2:32" ht="18" customHeight="1" thickBot="1">
      <c r="B67" s="17">
        <v>2</v>
      </c>
      <c r="C67" s="5" t="s">
        <v>14</v>
      </c>
      <c r="D67" s="61">
        <f>$AM$7</f>
        <v>65</v>
      </c>
      <c r="E67" s="62">
        <f>-$AM$8</f>
        <v>-0.05</v>
      </c>
      <c r="F67" s="32" t="s">
        <v>15</v>
      </c>
      <c r="G67" s="63">
        <f>$AM$9</f>
        <v>0</v>
      </c>
      <c r="H67" s="32" t="s">
        <v>15</v>
      </c>
      <c r="I67" s="64" t="s">
        <v>18</v>
      </c>
      <c r="K67" s="12"/>
      <c r="L67" s="12"/>
      <c r="M67" s="12"/>
      <c r="N67" s="12"/>
      <c r="O67" s="12"/>
      <c r="P67" s="12"/>
      <c r="R67" s="17">
        <v>2</v>
      </c>
      <c r="S67" s="5" t="s">
        <v>14</v>
      </c>
      <c r="T67" s="61">
        <f>$AN$7</f>
        <v>12</v>
      </c>
      <c r="U67" s="62">
        <f>-$AN$8</f>
        <v>-0.04</v>
      </c>
      <c r="V67" s="32" t="s">
        <v>15</v>
      </c>
      <c r="W67" s="63">
        <f>$AN$9</f>
        <v>0</v>
      </c>
      <c r="X67" s="32" t="s">
        <v>15</v>
      </c>
      <c r="Y67" s="64" t="s">
        <v>18</v>
      </c>
      <c r="AA67" s="12"/>
      <c r="AB67" s="12"/>
      <c r="AC67" s="12"/>
      <c r="AD67" s="12"/>
      <c r="AE67" s="12"/>
      <c r="AF67" s="12"/>
    </row>
    <row r="68" spans="2:32" ht="16.5" customHeight="1" thickBot="1">
      <c r="B68" s="17">
        <v>3</v>
      </c>
      <c r="D68" s="133" t="s">
        <v>28</v>
      </c>
      <c r="E68" s="11">
        <f>$AM$10</f>
        <v>140</v>
      </c>
      <c r="F68" t="s">
        <v>29</v>
      </c>
      <c r="R68" s="17">
        <v>3</v>
      </c>
      <c r="T68" s="133" t="s">
        <v>28</v>
      </c>
      <c r="U68" s="11">
        <f>$AN$10</f>
        <v>160</v>
      </c>
      <c r="V68" t="s">
        <v>29</v>
      </c>
      <c r="AF68" s="12"/>
    </row>
    <row r="69" spans="2:23" ht="15" customHeight="1" thickBot="1">
      <c r="B69" s="17">
        <v>4</v>
      </c>
      <c r="D69" s="51" t="s">
        <v>13</v>
      </c>
      <c r="E69" s="52">
        <f>$AM$4</f>
        <v>0.1</v>
      </c>
      <c r="G69" t="s">
        <v>2</v>
      </c>
      <c r="R69" s="17">
        <v>4</v>
      </c>
      <c r="T69" s="51" t="s">
        <v>13</v>
      </c>
      <c r="U69" s="52">
        <f>$AN$4</f>
        <v>0.05</v>
      </c>
      <c r="W69" t="s">
        <v>2</v>
      </c>
    </row>
    <row r="70" spans="2:24" ht="15" customHeight="1" thickBot="1">
      <c r="B70" s="17">
        <v>5</v>
      </c>
      <c r="C70" s="5" t="s">
        <v>19</v>
      </c>
      <c r="D70" s="8">
        <f>$AM$5</f>
        <v>65</v>
      </c>
      <c r="E70" s="23">
        <f>-$AM$6-$AM$9</f>
        <v>-0.05</v>
      </c>
      <c r="F70" s="10" t="s">
        <v>21</v>
      </c>
      <c r="G70" s="26" t="s">
        <v>17</v>
      </c>
      <c r="H70" s="34" t="s">
        <v>35</v>
      </c>
      <c r="R70" s="17">
        <v>5</v>
      </c>
      <c r="S70" s="5" t="s">
        <v>19</v>
      </c>
      <c r="T70" s="8">
        <f>$AN$5</f>
        <v>12</v>
      </c>
      <c r="U70" s="23">
        <f>-$AN$6-$AN$9</f>
        <v>-0.05</v>
      </c>
      <c r="V70" s="10" t="s">
        <v>21</v>
      </c>
      <c r="W70" s="26" t="s">
        <v>17</v>
      </c>
      <c r="X70" s="34" t="s">
        <v>35</v>
      </c>
    </row>
    <row r="71" spans="1:31" ht="15" customHeight="1" thickBot="1">
      <c r="A71" s="27"/>
      <c r="B71" s="33"/>
      <c r="C71" s="34" t="s">
        <v>6</v>
      </c>
      <c r="D71" s="39"/>
      <c r="E71" s="40"/>
      <c r="F71" s="41"/>
      <c r="G71" s="66">
        <f>E69</f>
        <v>0.1</v>
      </c>
      <c r="H71" s="48" t="s">
        <v>39</v>
      </c>
      <c r="I71" s="27"/>
      <c r="J71" s="27"/>
      <c r="K71" s="27"/>
      <c r="L71" s="27"/>
      <c r="M71" s="27"/>
      <c r="N71" s="35"/>
      <c r="O71" s="36"/>
      <c r="P71" s="36"/>
      <c r="Q71" s="27"/>
      <c r="R71" s="33"/>
      <c r="S71" s="34" t="s">
        <v>6</v>
      </c>
      <c r="T71" s="39"/>
      <c r="U71" s="40"/>
      <c r="V71" s="41"/>
      <c r="W71" s="66">
        <f>U69</f>
        <v>0.05</v>
      </c>
      <c r="X71" s="48" t="s">
        <v>39</v>
      </c>
      <c r="Y71" s="27"/>
      <c r="Z71" s="27"/>
      <c r="AA71" s="27"/>
      <c r="AB71" s="27"/>
      <c r="AC71" s="27"/>
      <c r="AD71" s="35"/>
      <c r="AE71" s="36"/>
    </row>
    <row r="72" spans="1:32" ht="15" customHeight="1" thickBot="1">
      <c r="A72" s="27"/>
      <c r="B72" s="33"/>
      <c r="C72" s="34" t="s">
        <v>40</v>
      </c>
      <c r="D72" s="39"/>
      <c r="E72" s="27"/>
      <c r="H72" s="47"/>
      <c r="I72" s="27"/>
      <c r="J72" s="27"/>
      <c r="K72" s="27"/>
      <c r="L72" s="27"/>
      <c r="M72" s="27"/>
      <c r="N72" s="35"/>
      <c r="O72" s="36"/>
      <c r="P72" s="36"/>
      <c r="Q72" s="27"/>
      <c r="R72" s="33"/>
      <c r="S72" s="34" t="s">
        <v>40</v>
      </c>
      <c r="T72" s="39"/>
      <c r="U72" s="27"/>
      <c r="X72" s="47"/>
      <c r="Y72" s="27"/>
      <c r="Z72" s="27"/>
      <c r="AA72" s="27"/>
      <c r="AB72" s="27"/>
      <c r="AC72" s="27"/>
      <c r="AD72" s="35"/>
      <c r="AE72" s="36"/>
      <c r="AF72" s="27"/>
    </row>
    <row r="73" spans="1:32" ht="15" customHeight="1" thickBot="1">
      <c r="A73" s="27"/>
      <c r="B73" s="33"/>
      <c r="C73" s="34" t="s">
        <v>41</v>
      </c>
      <c r="D73" s="44">
        <f>1/(1+$E$11)</f>
        <v>0.9090909090909091</v>
      </c>
      <c r="E73" s="27" t="s">
        <v>3</v>
      </c>
      <c r="F73" s="27"/>
      <c r="G73" s="27"/>
      <c r="H73" s="27"/>
      <c r="I73" s="27"/>
      <c r="J73" s="27"/>
      <c r="K73" s="27"/>
      <c r="L73" s="27"/>
      <c r="M73" s="27"/>
      <c r="N73" s="35"/>
      <c r="O73" s="36"/>
      <c r="P73" s="36"/>
      <c r="Q73" s="27"/>
      <c r="R73" s="33"/>
      <c r="S73" s="34" t="s">
        <v>41</v>
      </c>
      <c r="T73" s="44">
        <f>1/(1+$E$11)</f>
        <v>0.9090909090909091</v>
      </c>
      <c r="U73" s="27" t="s">
        <v>3</v>
      </c>
      <c r="V73" s="27"/>
      <c r="W73" s="27"/>
      <c r="X73" s="27"/>
      <c r="Y73" s="27"/>
      <c r="Z73" s="27"/>
      <c r="AA73" s="27"/>
      <c r="AB73" s="27"/>
      <c r="AC73" s="27"/>
      <c r="AD73" s="35"/>
      <c r="AE73" s="36"/>
      <c r="AF73" s="27"/>
    </row>
    <row r="74" spans="2:24" ht="16.5" customHeight="1" thickBot="1">
      <c r="B74" s="17">
        <v>6</v>
      </c>
      <c r="C74" s="5" t="s">
        <v>20</v>
      </c>
      <c r="D74" s="8">
        <f>D67/(1+$AM$4)</f>
        <v>59.090909090909086</v>
      </c>
      <c r="E74" s="23">
        <f>(E67-G67)/(1+$AM$4)</f>
        <v>-0.045454545454545456</v>
      </c>
      <c r="F74" s="10" t="s">
        <v>15</v>
      </c>
      <c r="G74" s="26" t="s">
        <v>18</v>
      </c>
      <c r="H74" s="43" t="s">
        <v>75</v>
      </c>
      <c r="R74" s="17">
        <v>6</v>
      </c>
      <c r="S74" s="5" t="s">
        <v>20</v>
      </c>
      <c r="T74" s="8">
        <f>T67/(1+$AN$4)</f>
        <v>11.428571428571429</v>
      </c>
      <c r="U74" s="23">
        <f>(U67-W67)/(1+$AN$4)</f>
        <v>-0.03809523809523809</v>
      </c>
      <c r="V74" s="10" t="s">
        <v>15</v>
      </c>
      <c r="W74" s="26" t="s">
        <v>18</v>
      </c>
      <c r="X74" s="43" t="s">
        <v>75</v>
      </c>
    </row>
    <row r="75" spans="2:26" ht="16.5" customHeight="1" thickBot="1">
      <c r="B75" s="17">
        <v>7</v>
      </c>
      <c r="D75" s="8">
        <f>D70</f>
        <v>65</v>
      </c>
      <c r="E75" s="23">
        <f>E70</f>
        <v>-0.05</v>
      </c>
      <c r="F75" s="10" t="s">
        <v>22</v>
      </c>
      <c r="G75" s="9">
        <f>D74</f>
        <v>59.090909090909086</v>
      </c>
      <c r="H75" s="24">
        <f>E74</f>
        <v>-0.045454545454545456</v>
      </c>
      <c r="I75" s="13" t="s">
        <v>15</v>
      </c>
      <c r="J75" s="43" t="s">
        <v>8</v>
      </c>
      <c r="R75" s="17">
        <v>7</v>
      </c>
      <c r="T75" s="8">
        <f>T70</f>
        <v>12</v>
      </c>
      <c r="U75" s="23">
        <f>U70</f>
        <v>-0.05</v>
      </c>
      <c r="V75" s="10" t="s">
        <v>22</v>
      </c>
      <c r="W75" s="9">
        <f>T74</f>
        <v>11.428571428571429</v>
      </c>
      <c r="X75" s="24">
        <f>U74</f>
        <v>-0.03809523809523809</v>
      </c>
      <c r="Y75" s="13" t="s">
        <v>15</v>
      </c>
      <c r="Z75" s="43" t="s">
        <v>8</v>
      </c>
    </row>
    <row r="76" spans="2:28" ht="15.75" customHeight="1" thickBot="1">
      <c r="B76" s="17">
        <v>8</v>
      </c>
      <c r="D76" s="8">
        <f>D75-G75</f>
        <v>5.909090909090914</v>
      </c>
      <c r="E76" s="15">
        <f>-H75</f>
        <v>0.045454545454545456</v>
      </c>
      <c r="F76" s="10" t="s">
        <v>23</v>
      </c>
      <c r="G76" s="15">
        <f>-E75</f>
        <v>0.05</v>
      </c>
      <c r="H76" s="13" t="s">
        <v>21</v>
      </c>
      <c r="I76" t="s">
        <v>76</v>
      </c>
      <c r="L76" s="145"/>
      <c r="R76" s="17">
        <v>8</v>
      </c>
      <c r="T76" s="8">
        <f>T75-W75</f>
        <v>0.5714285714285712</v>
      </c>
      <c r="U76" s="15">
        <f>-X75</f>
        <v>0.03809523809523809</v>
      </c>
      <c r="V76" s="10" t="s">
        <v>23</v>
      </c>
      <c r="W76" s="15">
        <f>-U75</f>
        <v>0.05</v>
      </c>
      <c r="X76" s="13" t="s">
        <v>21</v>
      </c>
      <c r="Y76" t="s">
        <v>76</v>
      </c>
      <c r="AB76" s="145"/>
    </row>
    <row r="77" spans="2:25" ht="16.5" customHeight="1" thickBot="1">
      <c r="B77" s="17">
        <v>9</v>
      </c>
      <c r="D77" s="14">
        <f>D76/G76</f>
        <v>118.18181818181827</v>
      </c>
      <c r="E77" s="15">
        <f>E76/G76</f>
        <v>0.9090909090909091</v>
      </c>
      <c r="F77" s="10" t="s">
        <v>23</v>
      </c>
      <c r="G77" s="23">
        <f>1</f>
        <v>1</v>
      </c>
      <c r="H77" s="13" t="s">
        <v>21</v>
      </c>
      <c r="I77" t="s">
        <v>9</v>
      </c>
      <c r="R77" s="17">
        <v>9</v>
      </c>
      <c r="T77" s="14">
        <f>T76/W76</f>
        <v>11.428571428571423</v>
      </c>
      <c r="U77" s="15">
        <f>U76/W76</f>
        <v>0.7619047619047618</v>
      </c>
      <c r="V77" s="10" t="s">
        <v>23</v>
      </c>
      <c r="W77" s="23">
        <f>1</f>
        <v>1</v>
      </c>
      <c r="X77" s="13" t="s">
        <v>21</v>
      </c>
      <c r="Y77" t="s">
        <v>9</v>
      </c>
    </row>
    <row r="78" spans="2:28" ht="16.5" customHeight="1" thickBot="1">
      <c r="B78" s="17">
        <v>10</v>
      </c>
      <c r="D78" s="14">
        <f>D77</f>
        <v>118.18181818181827</v>
      </c>
      <c r="E78" s="15">
        <f>E77</f>
        <v>0.9090909090909091</v>
      </c>
      <c r="F78" s="10" t="s">
        <v>24</v>
      </c>
      <c r="G78" s="23">
        <v>1</v>
      </c>
      <c r="H78" s="10" t="s">
        <v>23</v>
      </c>
      <c r="I78" s="128">
        <f>$E$10</f>
        <v>140</v>
      </c>
      <c r="L78" s="19" t="s">
        <v>43</v>
      </c>
      <c r="R78" s="17">
        <v>10</v>
      </c>
      <c r="T78" s="14">
        <f>T77</f>
        <v>11.428571428571423</v>
      </c>
      <c r="U78" s="15">
        <f>U77</f>
        <v>0.7619047619047618</v>
      </c>
      <c r="V78" s="10" t="s">
        <v>24</v>
      </c>
      <c r="W78" s="23">
        <v>1</v>
      </c>
      <c r="X78" s="10" t="s">
        <v>23</v>
      </c>
      <c r="Y78" s="128">
        <f>$U$10</f>
        <v>160</v>
      </c>
      <c r="AB78" s="19" t="s">
        <v>43</v>
      </c>
    </row>
    <row r="79" spans="2:31" ht="16.5" customHeight="1" thickBot="1">
      <c r="B79" s="17">
        <v>11</v>
      </c>
      <c r="C79" s="18">
        <f>E78+G78</f>
        <v>1.9090909090909092</v>
      </c>
      <c r="D79" s="10" t="s">
        <v>23</v>
      </c>
      <c r="E79" s="11">
        <f>I78-D78</f>
        <v>21.818181818181728</v>
      </c>
      <c r="F79" s="17">
        <v>12</v>
      </c>
      <c r="G79" s="56" t="s">
        <v>23</v>
      </c>
      <c r="H79" s="125">
        <f>E79/C79</f>
        <v>11.42857142857138</v>
      </c>
      <c r="I79" s="56" t="s">
        <v>20</v>
      </c>
      <c r="J79" s="132">
        <f>D67+(E67+G67)*H79</f>
        <v>64.42857142857143</v>
      </c>
      <c r="K79" s="54">
        <f>(J79/J80)-1</f>
        <v>0.10000000000000009</v>
      </c>
      <c r="L79" s="55" t="s">
        <v>42</v>
      </c>
      <c r="M79" s="55"/>
      <c r="N79" s="55"/>
      <c r="O79" s="69"/>
      <c r="P79" s="27"/>
      <c r="R79" s="17">
        <v>11</v>
      </c>
      <c r="S79" s="18">
        <f>U78+W78</f>
        <v>1.7619047619047619</v>
      </c>
      <c r="T79" s="10" t="s">
        <v>23</v>
      </c>
      <c r="U79" s="11">
        <f>Y78-T78</f>
        <v>148.57142857142858</v>
      </c>
      <c r="V79" s="17">
        <v>12</v>
      </c>
      <c r="W79" s="56" t="s">
        <v>23</v>
      </c>
      <c r="X79" s="125">
        <f>U79/S79</f>
        <v>84.32432432432434</v>
      </c>
      <c r="Y79" s="56" t="s">
        <v>20</v>
      </c>
      <c r="Z79" s="132">
        <f>T67+(U67+W67)*X79</f>
        <v>8.627027027027026</v>
      </c>
      <c r="AA79" s="54">
        <f>(Z79/Z80)-1</f>
        <v>0.0499999999999996</v>
      </c>
      <c r="AB79" s="55" t="s">
        <v>42</v>
      </c>
      <c r="AC79" s="55"/>
      <c r="AD79" s="55"/>
      <c r="AE79" s="69"/>
    </row>
    <row r="80" spans="5:27" ht="18.75" customHeight="1" thickBot="1">
      <c r="E80" s="70" t="s">
        <v>77</v>
      </c>
      <c r="F80" s="17">
        <v>13</v>
      </c>
      <c r="G80" s="56" t="s">
        <v>22</v>
      </c>
      <c r="H80" s="128">
        <f>E68-H79</f>
        <v>128.5714285714286</v>
      </c>
      <c r="I80" s="56" t="s">
        <v>19</v>
      </c>
      <c r="J80" s="132">
        <f>D66+(E66+G66)*H80</f>
        <v>58.57142857142857</v>
      </c>
      <c r="K80" t="s">
        <v>44</v>
      </c>
      <c r="R80" s="17"/>
      <c r="U80" s="70" t="s">
        <v>77</v>
      </c>
      <c r="V80" s="17">
        <v>13</v>
      </c>
      <c r="W80" s="56" t="s">
        <v>22</v>
      </c>
      <c r="X80" s="128">
        <f>U68-X79</f>
        <v>75.67567567567566</v>
      </c>
      <c r="Y80" s="56" t="s">
        <v>19</v>
      </c>
      <c r="Z80" s="132">
        <f>T66+(U66+W66)*X80</f>
        <v>8.216216216216218</v>
      </c>
      <c r="AA80" t="s">
        <v>44</v>
      </c>
    </row>
    <row r="81" spans="2:28" ht="15" customHeight="1" thickBot="1">
      <c r="B81"/>
      <c r="F81" s="5" t="s">
        <v>7</v>
      </c>
      <c r="G81" s="68">
        <f>$AM$12</f>
        <v>0.1</v>
      </c>
      <c r="H81" t="s">
        <v>78</v>
      </c>
      <c r="K81" s="42">
        <f>1/(1+$G$23)</f>
        <v>0.9090909090909091</v>
      </c>
      <c r="L81" t="s">
        <v>79</v>
      </c>
      <c r="V81" s="5" t="s">
        <v>7</v>
      </c>
      <c r="W81" s="68">
        <f>$AM$12</f>
        <v>0.1</v>
      </c>
      <c r="X81" t="s">
        <v>78</v>
      </c>
      <c r="AA81" s="42">
        <f>1/(1+$G$23)</f>
        <v>0.9090909090909091</v>
      </c>
      <c r="AB81" t="s">
        <v>79</v>
      </c>
    </row>
    <row r="82" spans="2:24" ht="18" customHeight="1" thickBot="1">
      <c r="B82" s="17">
        <v>14</v>
      </c>
      <c r="C82" s="67" t="s">
        <v>20</v>
      </c>
      <c r="D82" s="8">
        <f>$D$9*$K$23</f>
        <v>59.090909090909086</v>
      </c>
      <c r="E82" s="24">
        <f>-($AM$8+$G$9)/(1+$G$23)</f>
        <v>-0.045454545454545456</v>
      </c>
      <c r="F82" s="10" t="s">
        <v>15</v>
      </c>
      <c r="G82" s="64" t="s">
        <v>18</v>
      </c>
      <c r="H82" t="s">
        <v>80</v>
      </c>
      <c r="R82" s="17">
        <v>14</v>
      </c>
      <c r="S82" s="67" t="s">
        <v>20</v>
      </c>
      <c r="T82" s="8">
        <f>T67/(1+W81)</f>
        <v>10.909090909090908</v>
      </c>
      <c r="U82" s="24">
        <f>(U67+W67)/(1+$W$23)</f>
        <v>-0.03636363636363636</v>
      </c>
      <c r="V82" s="10" t="s">
        <v>15</v>
      </c>
      <c r="W82" s="64" t="s">
        <v>18</v>
      </c>
      <c r="X82" t="s">
        <v>80</v>
      </c>
    </row>
    <row r="83" spans="2:29" ht="18.75" customHeight="1" thickBot="1">
      <c r="B83" s="17">
        <v>15</v>
      </c>
      <c r="D83" s="8">
        <f>$D$12</f>
        <v>65</v>
      </c>
      <c r="E83" s="23">
        <f>$E$12</f>
        <v>-0.05</v>
      </c>
      <c r="F83" s="10" t="s">
        <v>22</v>
      </c>
      <c r="G83" s="9">
        <f>$D$9*$K$23</f>
        <v>59.090909090909086</v>
      </c>
      <c r="H83" s="24">
        <f>$E$82</f>
        <v>-0.045454545454545456</v>
      </c>
      <c r="I83" s="13" t="s">
        <v>15</v>
      </c>
      <c r="J83" t="s">
        <v>69</v>
      </c>
      <c r="M83" s="146"/>
      <c r="R83" s="17">
        <v>15</v>
      </c>
      <c r="T83" s="8">
        <f>$T$12</f>
        <v>12</v>
      </c>
      <c r="U83" s="23">
        <f>$U$12</f>
        <v>-0.05</v>
      </c>
      <c r="V83" s="10" t="s">
        <v>22</v>
      </c>
      <c r="W83" s="9">
        <f>T82</f>
        <v>10.909090909090908</v>
      </c>
      <c r="X83" s="24">
        <f>$U$24</f>
        <v>0</v>
      </c>
      <c r="Y83" s="13" t="s">
        <v>15</v>
      </c>
      <c r="Z83" t="s">
        <v>69</v>
      </c>
      <c r="AC83" s="146"/>
    </row>
    <row r="84" spans="2:25" ht="18.75" customHeight="1" thickBot="1">
      <c r="B84" s="17">
        <v>16</v>
      </c>
      <c r="D84" s="8">
        <f>D83-G83</f>
        <v>5.909090909090914</v>
      </c>
      <c r="E84" s="15">
        <f>-H83</f>
        <v>0.045454545454545456</v>
      </c>
      <c r="F84" s="10" t="s">
        <v>23</v>
      </c>
      <c r="G84" s="15">
        <f>-E75</f>
        <v>0.05</v>
      </c>
      <c r="H84" s="13" t="s">
        <v>21</v>
      </c>
      <c r="I84" t="s">
        <v>70</v>
      </c>
      <c r="R84" s="17">
        <v>16</v>
      </c>
      <c r="T84" s="8">
        <f>T83-W83</f>
        <v>1.0909090909090917</v>
      </c>
      <c r="U84" s="15">
        <f>-X83</f>
        <v>0</v>
      </c>
      <c r="V84" s="10" t="s">
        <v>23</v>
      </c>
      <c r="W84" s="15">
        <f>-U75</f>
        <v>0.05</v>
      </c>
      <c r="X84" s="13" t="s">
        <v>21</v>
      </c>
      <c r="Y84" t="s">
        <v>70</v>
      </c>
    </row>
    <row r="85" spans="2:25" ht="18" customHeight="1" thickBot="1">
      <c r="B85" s="17">
        <v>17</v>
      </c>
      <c r="D85" s="14">
        <f>$D$84/$G$84</f>
        <v>118.18181818181827</v>
      </c>
      <c r="E85" s="15">
        <f>$E$84/$G$84</f>
        <v>0.9090909090909091</v>
      </c>
      <c r="F85" s="10" t="s">
        <v>23</v>
      </c>
      <c r="G85" s="15">
        <f>G84/G84</f>
        <v>1</v>
      </c>
      <c r="H85" s="13" t="s">
        <v>21</v>
      </c>
      <c r="I85" t="s">
        <v>71</v>
      </c>
      <c r="R85" s="17">
        <v>17</v>
      </c>
      <c r="T85" s="14" t="e">
        <f>$T$26/$W$26</f>
        <v>#DIV/0!</v>
      </c>
      <c r="U85" s="15" t="e">
        <f>$U$26/$W$26</f>
        <v>#DIV/0!</v>
      </c>
      <c r="V85" s="10" t="s">
        <v>23</v>
      </c>
      <c r="W85" s="15">
        <f>W84/W84</f>
        <v>1</v>
      </c>
      <c r="X85" s="13" t="s">
        <v>21</v>
      </c>
      <c r="Y85" t="s">
        <v>71</v>
      </c>
    </row>
    <row r="86" spans="2:28" ht="18" customHeight="1" thickBot="1">
      <c r="B86" s="17">
        <v>18</v>
      </c>
      <c r="D86" s="14">
        <f>D85</f>
        <v>118.18181818181827</v>
      </c>
      <c r="E86" s="15">
        <f>E85</f>
        <v>0.9090909090909091</v>
      </c>
      <c r="F86" s="10" t="s">
        <v>24</v>
      </c>
      <c r="G86" s="144" t="s">
        <v>47</v>
      </c>
      <c r="H86" s="128">
        <f>$E$10</f>
        <v>140</v>
      </c>
      <c r="L86" s="19" t="s">
        <v>43</v>
      </c>
      <c r="R86" s="17">
        <v>18</v>
      </c>
      <c r="T86" s="14" t="e">
        <f>T85</f>
        <v>#DIV/0!</v>
      </c>
      <c r="U86" s="15" t="e">
        <f>U85</f>
        <v>#DIV/0!</v>
      </c>
      <c r="V86" s="10" t="s">
        <v>24</v>
      </c>
      <c r="W86" s="144" t="s">
        <v>47</v>
      </c>
      <c r="X86" s="128">
        <f>$U$10</f>
        <v>160</v>
      </c>
      <c r="AB86" s="19" t="s">
        <v>43</v>
      </c>
    </row>
    <row r="87" spans="2:31" ht="19.5" thickBot="1">
      <c r="B87" s="17">
        <v>19</v>
      </c>
      <c r="C87" s="18">
        <f>E86+G85</f>
        <v>1.9090909090909092</v>
      </c>
      <c r="D87" s="10" t="s">
        <v>23</v>
      </c>
      <c r="E87" s="11">
        <f>H86-D86</f>
        <v>21.818181818181728</v>
      </c>
      <c r="F87" s="17">
        <v>20</v>
      </c>
      <c r="G87" s="56" t="s">
        <v>23</v>
      </c>
      <c r="H87" s="128">
        <f>E87/C87</f>
        <v>11.42857142857138</v>
      </c>
      <c r="I87" s="56" t="s">
        <v>20</v>
      </c>
      <c r="J87" s="124">
        <f>D67+E67*H87</f>
        <v>64.42857142857143</v>
      </c>
      <c r="K87" s="73">
        <f>(J87/J88)-1</f>
        <v>0.10000000000000009</v>
      </c>
      <c r="L87" s="55" t="s">
        <v>42</v>
      </c>
      <c r="M87" s="55"/>
      <c r="N87" s="55"/>
      <c r="O87" s="69"/>
      <c r="P87" s="27"/>
      <c r="R87" s="17">
        <v>19</v>
      </c>
      <c r="S87" s="18" t="e">
        <f>U86+W85</f>
        <v>#DIV/0!</v>
      </c>
      <c r="T87" s="10" t="s">
        <v>23</v>
      </c>
      <c r="U87" s="11" t="e">
        <f>X86-T86</f>
        <v>#DIV/0!</v>
      </c>
      <c r="V87" s="17">
        <v>20</v>
      </c>
      <c r="W87" s="56" t="s">
        <v>23</v>
      </c>
      <c r="X87" s="128" t="e">
        <f>U87/S87</f>
        <v>#DIV/0!</v>
      </c>
      <c r="Y87" s="56" t="s">
        <v>20</v>
      </c>
      <c r="Z87" s="124" t="e">
        <f>T67+U67*X87</f>
        <v>#DIV/0!</v>
      </c>
      <c r="AA87" s="73" t="e">
        <f>(Z87/Z88)-1</f>
        <v>#DIV/0!</v>
      </c>
      <c r="AB87" s="55" t="s">
        <v>42</v>
      </c>
      <c r="AC87" s="55"/>
      <c r="AD87" s="55"/>
      <c r="AE87" s="69"/>
    </row>
    <row r="88" spans="5:28" ht="19.5" thickBot="1">
      <c r="E88" s="70" t="s">
        <v>72</v>
      </c>
      <c r="F88" s="17">
        <v>21</v>
      </c>
      <c r="G88" s="56" t="s">
        <v>22</v>
      </c>
      <c r="H88" s="128">
        <f>H86-H87</f>
        <v>128.5714285714286</v>
      </c>
      <c r="I88" s="56" t="s">
        <v>19</v>
      </c>
      <c r="J88" s="124">
        <f>D66+E66*H88</f>
        <v>58.57142857142857</v>
      </c>
      <c r="K88" t="s">
        <v>44</v>
      </c>
      <c r="L88" s="71"/>
      <c r="R88" s="17"/>
      <c r="U88" s="70" t="s">
        <v>72</v>
      </c>
      <c r="V88" s="17">
        <v>21</v>
      </c>
      <c r="W88" s="56" t="s">
        <v>22</v>
      </c>
      <c r="X88" s="128" t="e">
        <f>X86-X87</f>
        <v>#DIV/0!</v>
      </c>
      <c r="Y88" s="56" t="s">
        <v>19</v>
      </c>
      <c r="Z88" s="124" t="e">
        <f>T66+U66*X88</f>
        <v>#DIV/0!</v>
      </c>
      <c r="AA88" t="s">
        <v>44</v>
      </c>
      <c r="AB88" s="71"/>
    </row>
    <row r="89" spans="2:24" ht="13.5" thickBot="1">
      <c r="B89"/>
      <c r="F89" s="5" t="s">
        <v>36</v>
      </c>
      <c r="G89" s="72">
        <f>$AM$13</f>
        <v>0.1</v>
      </c>
      <c r="H89" t="s">
        <v>73</v>
      </c>
      <c r="V89" s="5" t="s">
        <v>36</v>
      </c>
      <c r="W89" s="72">
        <f>$AN$13</f>
        <v>0.05</v>
      </c>
      <c r="X89" t="s">
        <v>73</v>
      </c>
    </row>
    <row r="90" spans="2:26" ht="19.5" thickBot="1">
      <c r="B90" s="17">
        <v>22</v>
      </c>
      <c r="C90" s="57" t="s">
        <v>14</v>
      </c>
      <c r="D90" s="16">
        <f>$D$9*(1+$G$31)</f>
        <v>71.5</v>
      </c>
      <c r="E90" s="24">
        <f>$E$9</f>
        <v>-0.05</v>
      </c>
      <c r="F90" s="10" t="s">
        <v>15</v>
      </c>
      <c r="G90" s="25">
        <f>$AM$9</f>
        <v>0</v>
      </c>
      <c r="H90" s="10" t="s">
        <v>15</v>
      </c>
      <c r="I90" s="26" t="s">
        <v>18</v>
      </c>
      <c r="J90" s="59" t="s">
        <v>38</v>
      </c>
      <c r="R90" s="17">
        <v>22</v>
      </c>
      <c r="S90" s="57" t="s">
        <v>14</v>
      </c>
      <c r="T90" s="16">
        <f>$T$9*(1+$W$31)</f>
        <v>12.600000000000001</v>
      </c>
      <c r="U90" s="24">
        <f>$U$9</f>
        <v>-0.04</v>
      </c>
      <c r="V90" s="10" t="s">
        <v>15</v>
      </c>
      <c r="W90" s="25">
        <f>$AM$9</f>
        <v>0</v>
      </c>
      <c r="X90" s="10" t="s">
        <v>15</v>
      </c>
      <c r="Y90" s="26" t="s">
        <v>18</v>
      </c>
      <c r="Z90" s="59" t="s">
        <v>38</v>
      </c>
    </row>
    <row r="91" spans="2:24" ht="19.5" thickBot="1">
      <c r="B91" s="17">
        <v>23</v>
      </c>
      <c r="C91" s="57" t="s">
        <v>20</v>
      </c>
      <c r="D91" s="58">
        <f>D90/(1+$AM$4)</f>
        <v>65</v>
      </c>
      <c r="E91" s="37">
        <f>(E90-G90)/(1+$E$11)</f>
        <v>-0.045454545454545456</v>
      </c>
      <c r="F91" s="38" t="s">
        <v>15</v>
      </c>
      <c r="G91" s="74" t="s">
        <v>18</v>
      </c>
      <c r="H91" t="s">
        <v>74</v>
      </c>
      <c r="R91" s="17">
        <v>23</v>
      </c>
      <c r="S91" s="57" t="s">
        <v>20</v>
      </c>
      <c r="T91" s="58">
        <f>T90/(1+$AN$4)</f>
        <v>12</v>
      </c>
      <c r="U91" s="37">
        <f>(U90-W90)/(1+$AN$4)</f>
        <v>-0.03809523809523809</v>
      </c>
      <c r="V91" s="38" t="s">
        <v>15</v>
      </c>
      <c r="W91" s="74" t="s">
        <v>18</v>
      </c>
      <c r="X91" t="s">
        <v>74</v>
      </c>
    </row>
    <row r="92" spans="2:26" ht="19.5" thickBot="1">
      <c r="B92" s="17">
        <v>24</v>
      </c>
      <c r="D92" s="8">
        <f>D75</f>
        <v>65</v>
      </c>
      <c r="E92" s="23">
        <f>(E66-G66)</f>
        <v>-0.05</v>
      </c>
      <c r="F92" s="10" t="s">
        <v>22</v>
      </c>
      <c r="G92" s="16">
        <f>D91</f>
        <v>65</v>
      </c>
      <c r="H92" s="23">
        <f>E91</f>
        <v>-0.045454545454545456</v>
      </c>
      <c r="I92" s="13" t="s">
        <v>15</v>
      </c>
      <c r="J92" t="s">
        <v>69</v>
      </c>
      <c r="R92" s="17">
        <v>24</v>
      </c>
      <c r="T92" s="8">
        <f>T75</f>
        <v>12</v>
      </c>
      <c r="U92" s="23">
        <f>(U66-W66)</f>
        <v>-0.05</v>
      </c>
      <c r="V92" s="10" t="s">
        <v>22</v>
      </c>
      <c r="W92" s="16">
        <f>T91</f>
        <v>12</v>
      </c>
      <c r="X92" s="23">
        <f>U91</f>
        <v>-0.03809523809523809</v>
      </c>
      <c r="Y92" s="13" t="s">
        <v>15</v>
      </c>
      <c r="Z92" t="s">
        <v>69</v>
      </c>
    </row>
    <row r="93" spans="2:24" ht="19.5" thickBot="1">
      <c r="B93" s="17">
        <v>25</v>
      </c>
      <c r="D93" s="8">
        <f>D92-G92</f>
        <v>0</v>
      </c>
      <c r="E93" s="15">
        <f>-H92</f>
        <v>0.045454545454545456</v>
      </c>
      <c r="F93" s="10" t="s">
        <v>23</v>
      </c>
      <c r="G93" s="15">
        <f>-E92</f>
        <v>0.05</v>
      </c>
      <c r="H93" s="13" t="s">
        <v>21</v>
      </c>
      <c r="R93" s="17">
        <v>25</v>
      </c>
      <c r="T93" s="8">
        <f>T92-W92</f>
        <v>0</v>
      </c>
      <c r="U93" s="15">
        <f>-X92</f>
        <v>0.03809523809523809</v>
      </c>
      <c r="V93" s="10" t="s">
        <v>23</v>
      </c>
      <c r="W93" s="15">
        <f>-U92</f>
        <v>0.05</v>
      </c>
      <c r="X93" s="13" t="s">
        <v>21</v>
      </c>
    </row>
    <row r="94" spans="2:24" ht="19.5" thickBot="1">
      <c r="B94" s="17">
        <v>26</v>
      </c>
      <c r="D94" s="14">
        <f>D93/G93</f>
        <v>0</v>
      </c>
      <c r="E94" s="15">
        <f>E93/G93</f>
        <v>0.9090909090909091</v>
      </c>
      <c r="F94" s="10" t="s">
        <v>23</v>
      </c>
      <c r="G94" s="23">
        <f>G93/G93</f>
        <v>1</v>
      </c>
      <c r="H94" s="13" t="s">
        <v>21</v>
      </c>
      <c r="R94" s="17">
        <v>26</v>
      </c>
      <c r="T94" s="14">
        <f>T93/W93</f>
        <v>0</v>
      </c>
      <c r="U94" s="15">
        <f>U93/W93</f>
        <v>0.7619047619047618</v>
      </c>
      <c r="V94" s="10" t="s">
        <v>23</v>
      </c>
      <c r="W94" s="23">
        <f>W93/W93</f>
        <v>1</v>
      </c>
      <c r="X94" s="13" t="s">
        <v>21</v>
      </c>
    </row>
    <row r="95" spans="2:25" ht="19.5" thickBot="1">
      <c r="B95" s="17">
        <v>27</v>
      </c>
      <c r="D95" s="14">
        <f>D94/G94</f>
        <v>0</v>
      </c>
      <c r="E95" s="15">
        <f>E94/G94</f>
        <v>0.9090909090909091</v>
      </c>
      <c r="F95" s="10" t="s">
        <v>24</v>
      </c>
      <c r="G95" s="23">
        <f>G94</f>
        <v>1</v>
      </c>
      <c r="H95" s="10" t="s">
        <v>23</v>
      </c>
      <c r="I95" s="128">
        <f>$E$10</f>
        <v>140</v>
      </c>
      <c r="R95" s="17">
        <v>27</v>
      </c>
      <c r="T95" s="14">
        <f>T94/W94</f>
        <v>0</v>
      </c>
      <c r="U95" s="15">
        <f>U94/W94</f>
        <v>0.7619047619047618</v>
      </c>
      <c r="V95" s="10" t="s">
        <v>24</v>
      </c>
      <c r="W95" s="23">
        <f>W94</f>
        <v>1</v>
      </c>
      <c r="X95" s="10" t="s">
        <v>23</v>
      </c>
      <c r="Y95" s="128">
        <f>$AN$10</f>
        <v>160</v>
      </c>
    </row>
    <row r="96" spans="1:32" ht="19.5" thickBot="1">
      <c r="A96" s="59"/>
      <c r="B96" s="76">
        <v>28</v>
      </c>
      <c r="C96" s="77">
        <f>E95+G95</f>
        <v>1.9090909090909092</v>
      </c>
      <c r="D96" s="85" t="s">
        <v>23</v>
      </c>
      <c r="E96" s="78">
        <f>I95-D95</f>
        <v>140</v>
      </c>
      <c r="F96" s="76">
        <v>29</v>
      </c>
      <c r="G96" s="56" t="s">
        <v>23</v>
      </c>
      <c r="H96" s="126">
        <f>E96/C96</f>
        <v>73.33333333333333</v>
      </c>
      <c r="I96" s="56" t="s">
        <v>20</v>
      </c>
      <c r="J96" s="129">
        <f>D90+(E90+G90)*H96</f>
        <v>67.83333333333333</v>
      </c>
      <c r="K96" s="79">
        <f>(J96/J97)-1</f>
        <v>0.09999999999999987</v>
      </c>
      <c r="L96" s="31" t="s">
        <v>42</v>
      </c>
      <c r="M96" s="55"/>
      <c r="N96" s="55"/>
      <c r="O96" s="69"/>
      <c r="P96" s="27"/>
      <c r="Q96" s="59"/>
      <c r="R96" s="76">
        <v>28</v>
      </c>
      <c r="S96" s="77">
        <f>U95+W95</f>
        <v>1.7619047619047619</v>
      </c>
      <c r="T96" s="85" t="s">
        <v>23</v>
      </c>
      <c r="U96" s="78">
        <f>Y95-T95</f>
        <v>160</v>
      </c>
      <c r="V96" s="76">
        <v>29</v>
      </c>
      <c r="W96" s="56" t="s">
        <v>23</v>
      </c>
      <c r="X96" s="126">
        <f>U96/S96</f>
        <v>90.8108108108108</v>
      </c>
      <c r="Y96" s="56" t="s">
        <v>20</v>
      </c>
      <c r="Z96" s="129">
        <f>T90+(U90+W90)*X96</f>
        <v>8.967567567567569</v>
      </c>
      <c r="AA96" s="79">
        <f>(Z96/Z97)-1</f>
        <v>0.050000000000000266</v>
      </c>
      <c r="AB96" s="31" t="s">
        <v>42</v>
      </c>
      <c r="AC96" s="55"/>
      <c r="AD96" s="55"/>
      <c r="AE96" s="69"/>
      <c r="AF96" s="59"/>
    </row>
    <row r="97" spans="1:32" ht="19.5" thickBot="1">
      <c r="A97" s="59"/>
      <c r="B97" s="76"/>
      <c r="C97" s="59"/>
      <c r="D97" s="59"/>
      <c r="E97" s="59"/>
      <c r="F97" s="76">
        <v>30</v>
      </c>
      <c r="G97" s="56" t="s">
        <v>22</v>
      </c>
      <c r="H97" s="127">
        <f>I95-H96</f>
        <v>66.66666666666667</v>
      </c>
      <c r="I97" s="56" t="s">
        <v>19</v>
      </c>
      <c r="J97" s="129">
        <f>D66+(E66+G66)*H97</f>
        <v>61.666666666666664</v>
      </c>
      <c r="K97" s="59"/>
      <c r="L97" s="82"/>
      <c r="M97" s="59"/>
      <c r="N97" s="59"/>
      <c r="O97" s="59"/>
      <c r="P97" s="59"/>
      <c r="Q97" s="59"/>
      <c r="R97" s="76"/>
      <c r="S97" s="59"/>
      <c r="T97" s="59"/>
      <c r="U97" s="59"/>
      <c r="V97" s="76">
        <v>30</v>
      </c>
      <c r="W97" s="56" t="s">
        <v>22</v>
      </c>
      <c r="X97" s="127">
        <f>Y95-X96</f>
        <v>69.1891891891892</v>
      </c>
      <c r="Y97" s="56" t="s">
        <v>19</v>
      </c>
      <c r="Z97" s="129">
        <f>T66+(U66+W66)*X97</f>
        <v>8.54054054054054</v>
      </c>
      <c r="AA97" s="59"/>
      <c r="AB97" s="82"/>
      <c r="AC97" s="59"/>
      <c r="AD97" s="59"/>
      <c r="AE97" s="59"/>
      <c r="AF97" s="59"/>
    </row>
    <row r="98" spans="6:24" ht="18" thickBot="1">
      <c r="F98" s="5" t="s">
        <v>4</v>
      </c>
      <c r="G98" s="83">
        <f>$AM$14</f>
        <v>0.02</v>
      </c>
      <c r="H98" s="80" t="s">
        <v>5</v>
      </c>
      <c r="R98" s="17"/>
      <c r="V98" s="5" t="s">
        <v>4</v>
      </c>
      <c r="W98" s="83">
        <f>$AN$14</f>
        <v>0.04</v>
      </c>
      <c r="X98" s="80" t="s">
        <v>5</v>
      </c>
    </row>
    <row r="99" spans="1:32" ht="19.5" thickBot="1">
      <c r="A99" s="59"/>
      <c r="B99" s="76">
        <v>31</v>
      </c>
      <c r="C99" s="81" t="s">
        <v>20</v>
      </c>
      <c r="D99" s="86">
        <f>D66</f>
        <v>65</v>
      </c>
      <c r="E99" s="87">
        <f>E67</f>
        <v>-0.05</v>
      </c>
      <c r="F99" s="32" t="s">
        <v>15</v>
      </c>
      <c r="G99" s="90">
        <f>-$AM$9</f>
        <v>0</v>
      </c>
      <c r="H99" s="32" t="s">
        <v>82</v>
      </c>
      <c r="I99" s="84">
        <f>1+G98</f>
        <v>1.02</v>
      </c>
      <c r="J99" s="105" t="s">
        <v>90</v>
      </c>
      <c r="K99" s="108">
        <f>D99*I99</f>
        <v>66.3</v>
      </c>
      <c r="L99" s="88">
        <f>E99*I99</f>
        <v>-0.051000000000000004</v>
      </c>
      <c r="M99" s="89" t="s">
        <v>15</v>
      </c>
      <c r="N99" s="59"/>
      <c r="O99" s="59"/>
      <c r="P99" s="59"/>
      <c r="Q99" s="59"/>
      <c r="R99" s="76">
        <v>31</v>
      </c>
      <c r="S99" s="81" t="s">
        <v>20</v>
      </c>
      <c r="T99" s="86">
        <f>T66</f>
        <v>12</v>
      </c>
      <c r="U99" s="87">
        <f>U67</f>
        <v>-0.04</v>
      </c>
      <c r="V99" s="32" t="s">
        <v>15</v>
      </c>
      <c r="W99" s="90">
        <f>-$AM$9</f>
        <v>0</v>
      </c>
      <c r="X99" s="32" t="s">
        <v>82</v>
      </c>
      <c r="Y99" s="84">
        <f>1+W98</f>
        <v>1.04</v>
      </c>
      <c r="Z99" s="105" t="s">
        <v>90</v>
      </c>
      <c r="AA99" s="108">
        <f>T99*Y99</f>
        <v>12.48</v>
      </c>
      <c r="AB99" s="88">
        <f>U99*Y99</f>
        <v>-0.041600000000000005</v>
      </c>
      <c r="AC99" s="89" t="s">
        <v>15</v>
      </c>
      <c r="AD99" s="59"/>
      <c r="AE99" s="59"/>
      <c r="AF99" s="59"/>
    </row>
    <row r="100" spans="1:32" ht="19.5" thickBot="1">
      <c r="A100" s="59"/>
      <c r="B100" s="76">
        <v>32</v>
      </c>
      <c r="C100" s="81" t="s">
        <v>20</v>
      </c>
      <c r="D100" s="106">
        <f>K99</f>
        <v>66.3</v>
      </c>
      <c r="E100" s="92">
        <f>L99</f>
        <v>-0.051000000000000004</v>
      </c>
      <c r="F100" s="32" t="s">
        <v>91</v>
      </c>
      <c r="G100" s="107">
        <f>1+$AM$4</f>
        <v>1.1</v>
      </c>
      <c r="H100" s="104"/>
      <c r="I100" s="91"/>
      <c r="J100" s="105" t="s">
        <v>90</v>
      </c>
      <c r="K100" s="106">
        <f>D100/G100</f>
        <v>60.272727272727266</v>
      </c>
      <c r="L100" s="92">
        <f>E100/G100</f>
        <v>-0.046363636363636364</v>
      </c>
      <c r="M100" s="89" t="s">
        <v>15</v>
      </c>
      <c r="N100" s="59"/>
      <c r="O100" s="59"/>
      <c r="P100" s="59"/>
      <c r="Q100" s="59"/>
      <c r="R100" s="76">
        <v>32</v>
      </c>
      <c r="S100" s="81" t="s">
        <v>20</v>
      </c>
      <c r="T100" s="106">
        <f>AA99</f>
        <v>12.48</v>
      </c>
      <c r="U100" s="92">
        <f>AB99</f>
        <v>-0.041600000000000005</v>
      </c>
      <c r="V100" s="32" t="s">
        <v>91</v>
      </c>
      <c r="W100" s="107">
        <f>1+$AM$4</f>
        <v>1.1</v>
      </c>
      <c r="X100" s="104"/>
      <c r="Y100" s="91"/>
      <c r="Z100" s="105" t="s">
        <v>90</v>
      </c>
      <c r="AA100" s="106">
        <f>T100/W100</f>
        <v>11.345454545454546</v>
      </c>
      <c r="AB100" s="92">
        <f>U100/W100</f>
        <v>-0.03781818181818182</v>
      </c>
      <c r="AC100" s="89" t="s">
        <v>15</v>
      </c>
      <c r="AD100" s="59"/>
      <c r="AE100" s="59"/>
      <c r="AF100" s="59"/>
    </row>
    <row r="101" spans="2:23" ht="19.5" thickBot="1">
      <c r="B101" s="17">
        <v>33</v>
      </c>
      <c r="D101" s="134" t="s">
        <v>28</v>
      </c>
      <c r="E101" s="58">
        <f>E68</f>
        <v>140</v>
      </c>
      <c r="F101" s="93">
        <f>G98</f>
        <v>0.02</v>
      </c>
      <c r="G101" s="94" t="s">
        <v>15</v>
      </c>
      <c r="R101" s="17">
        <v>33</v>
      </c>
      <c r="T101" s="134" t="s">
        <v>28</v>
      </c>
      <c r="U101" s="58">
        <f>U68</f>
        <v>160</v>
      </c>
      <c r="V101" s="93">
        <f>W98</f>
        <v>0.04</v>
      </c>
      <c r="W101" s="94" t="s">
        <v>15</v>
      </c>
    </row>
    <row r="102" spans="2:26" ht="19.5" thickBot="1">
      <c r="B102" s="17">
        <v>34</v>
      </c>
      <c r="D102" s="61">
        <f>D70</f>
        <v>65</v>
      </c>
      <c r="E102" s="88">
        <f>E70</f>
        <v>-0.05</v>
      </c>
      <c r="F102" s="85" t="s">
        <v>83</v>
      </c>
      <c r="G102" s="16">
        <f>K100</f>
        <v>60.272727272727266</v>
      </c>
      <c r="H102" s="23">
        <f>L100</f>
        <v>-0.046363636363636364</v>
      </c>
      <c r="I102" s="89" t="s">
        <v>15</v>
      </c>
      <c r="J102" t="s">
        <v>84</v>
      </c>
      <c r="R102" s="17">
        <v>34</v>
      </c>
      <c r="T102" s="61">
        <f>T70</f>
        <v>12</v>
      </c>
      <c r="U102" s="88">
        <f>U70</f>
        <v>-0.05</v>
      </c>
      <c r="V102" s="85" t="s">
        <v>83</v>
      </c>
      <c r="W102" s="16">
        <f>AA100</f>
        <v>11.345454545454546</v>
      </c>
      <c r="X102" s="23">
        <f>AB100</f>
        <v>-0.03781818181818182</v>
      </c>
      <c r="Y102" s="89" t="s">
        <v>15</v>
      </c>
      <c r="Z102" t="s">
        <v>84</v>
      </c>
    </row>
    <row r="103" spans="2:25" ht="19.5" thickBot="1">
      <c r="B103" s="17">
        <v>35</v>
      </c>
      <c r="D103" s="8">
        <f>D102-G102</f>
        <v>4.727272727272734</v>
      </c>
      <c r="E103" s="15">
        <f>-H102</f>
        <v>0.046363636363636364</v>
      </c>
      <c r="F103" s="85" t="s">
        <v>23</v>
      </c>
      <c r="G103" s="23">
        <f>-E102</f>
        <v>0.05</v>
      </c>
      <c r="H103" s="13" t="s">
        <v>21</v>
      </c>
      <c r="I103" t="s">
        <v>69</v>
      </c>
      <c r="R103" s="17">
        <v>35</v>
      </c>
      <c r="T103" s="8">
        <f>T102-W102</f>
        <v>0.6545454545454543</v>
      </c>
      <c r="U103" s="15">
        <f>-X102</f>
        <v>0.03781818181818182</v>
      </c>
      <c r="V103" s="85" t="s">
        <v>23</v>
      </c>
      <c r="W103" s="23">
        <f>-U102</f>
        <v>0.05</v>
      </c>
      <c r="X103" s="13" t="s">
        <v>21</v>
      </c>
      <c r="Y103" t="s">
        <v>69</v>
      </c>
    </row>
    <row r="104" spans="2:25" ht="19.5" thickBot="1">
      <c r="B104" s="17">
        <v>36</v>
      </c>
      <c r="D104" s="95">
        <f>D103/G103</f>
        <v>94.54545454545467</v>
      </c>
      <c r="E104" s="96">
        <f>E103/G103</f>
        <v>0.9272727272727272</v>
      </c>
      <c r="F104" s="97" t="s">
        <v>23</v>
      </c>
      <c r="G104" s="37">
        <f>G103/G103</f>
        <v>1</v>
      </c>
      <c r="H104" s="98" t="s">
        <v>21</v>
      </c>
      <c r="I104" t="s">
        <v>89</v>
      </c>
      <c r="R104" s="17">
        <v>36</v>
      </c>
      <c r="T104" s="95">
        <f>T103/W103</f>
        <v>13.090909090909086</v>
      </c>
      <c r="U104" s="96">
        <f>U103/W103</f>
        <v>0.7563636363636363</v>
      </c>
      <c r="V104" s="97" t="s">
        <v>23</v>
      </c>
      <c r="W104" s="37">
        <f>W103/W103</f>
        <v>1</v>
      </c>
      <c r="X104" s="98" t="s">
        <v>21</v>
      </c>
      <c r="Y104" t="s">
        <v>89</v>
      </c>
    </row>
    <row r="105" spans="2:28" ht="19.5" thickBot="1">
      <c r="B105" s="17">
        <v>37</v>
      </c>
      <c r="D105" s="14">
        <f>D104</f>
        <v>94.54545454545467</v>
      </c>
      <c r="E105" s="15">
        <f>E104</f>
        <v>0.9272727272727272</v>
      </c>
      <c r="F105" s="85" t="s">
        <v>85</v>
      </c>
      <c r="G105" s="23">
        <v>1</v>
      </c>
      <c r="H105" s="85" t="s">
        <v>86</v>
      </c>
      <c r="I105" s="100">
        <f>$AM$10</f>
        <v>140</v>
      </c>
      <c r="J105" s="101">
        <f>G98</f>
        <v>0.02</v>
      </c>
      <c r="K105" s="13" t="s">
        <v>15</v>
      </c>
      <c r="L105" t="s">
        <v>87</v>
      </c>
      <c r="R105" s="17">
        <v>37</v>
      </c>
      <c r="T105" s="14">
        <f>T104</f>
        <v>13.090909090909086</v>
      </c>
      <c r="U105" s="15">
        <f>U104</f>
        <v>0.7563636363636363</v>
      </c>
      <c r="V105" s="85" t="s">
        <v>85</v>
      </c>
      <c r="W105" s="23">
        <v>1</v>
      </c>
      <c r="X105" s="85" t="s">
        <v>86</v>
      </c>
      <c r="Y105" s="100">
        <f>$AN$10</f>
        <v>160</v>
      </c>
      <c r="Z105" s="101">
        <f>W98</f>
        <v>0.04</v>
      </c>
      <c r="AA105" s="13" t="s">
        <v>15</v>
      </c>
      <c r="AB105" t="s">
        <v>87</v>
      </c>
    </row>
    <row r="106" spans="1:32" ht="19.5" thickBot="1">
      <c r="A106" s="137"/>
      <c r="B106" s="138">
        <v>38</v>
      </c>
      <c r="C106" s="137"/>
      <c r="D106" s="141">
        <f>(E105+G105-J105)</f>
        <v>1.9072727272727272</v>
      </c>
      <c r="E106" s="32" t="s">
        <v>23</v>
      </c>
      <c r="F106" s="142">
        <f>I105-D105</f>
        <v>45.454545454545325</v>
      </c>
      <c r="G106" s="143" t="s">
        <v>88</v>
      </c>
      <c r="H106" s="102"/>
      <c r="I106" s="103"/>
      <c r="J106" s="139"/>
      <c r="K106" s="140"/>
      <c r="L106" s="137"/>
      <c r="M106" s="137"/>
      <c r="N106" s="137"/>
      <c r="O106" s="137"/>
      <c r="P106" s="137"/>
      <c r="Q106" s="137"/>
      <c r="R106" s="138">
        <v>38</v>
      </c>
      <c r="S106" s="137"/>
      <c r="T106" s="141">
        <f>(U105+W105-Z105)</f>
        <v>1.7163636363636363</v>
      </c>
      <c r="U106" s="32" t="s">
        <v>23</v>
      </c>
      <c r="V106" s="142">
        <f>Y105-T105</f>
        <v>146.9090909090909</v>
      </c>
      <c r="W106" s="143" t="s">
        <v>88</v>
      </c>
      <c r="X106" s="102"/>
      <c r="Y106" s="103"/>
      <c r="Z106" s="139"/>
      <c r="AA106" s="140"/>
      <c r="AB106" s="137"/>
      <c r="AC106" s="137"/>
      <c r="AD106" s="137"/>
      <c r="AE106" s="137"/>
      <c r="AF106" s="137"/>
    </row>
    <row r="107" spans="6:31" ht="19.5" thickBot="1">
      <c r="F107" s="17">
        <v>39</v>
      </c>
      <c r="G107" s="113" t="s">
        <v>23</v>
      </c>
      <c r="H107" s="123">
        <f>F106/D106</f>
        <v>23.832221163012324</v>
      </c>
      <c r="I107" s="75" t="s">
        <v>20</v>
      </c>
      <c r="J107" s="124">
        <f>D100+E100*H107</f>
        <v>65.08455672068636</v>
      </c>
      <c r="K107" s="54">
        <f>(J107/J109)-1</f>
        <v>0.10000000000000009</v>
      </c>
      <c r="L107" s="31" t="s">
        <v>42</v>
      </c>
      <c r="M107" s="55"/>
      <c r="N107" s="55"/>
      <c r="O107" s="69"/>
      <c r="P107" s="27"/>
      <c r="R107" s="17"/>
      <c r="V107" s="17">
        <v>39</v>
      </c>
      <c r="W107" s="113" t="s">
        <v>23</v>
      </c>
      <c r="X107" s="123">
        <f>V106/T106</f>
        <v>85.59322033898304</v>
      </c>
      <c r="Y107" s="75" t="s">
        <v>20</v>
      </c>
      <c r="Z107" s="124">
        <f>T100+U100*X107</f>
        <v>8.919322033898306</v>
      </c>
      <c r="AA107" s="54">
        <f>(Z107/Z109)-1</f>
        <v>0.10000000000000009</v>
      </c>
      <c r="AB107" s="31" t="s">
        <v>42</v>
      </c>
      <c r="AC107" s="55"/>
      <c r="AD107" s="55"/>
      <c r="AE107" s="69"/>
    </row>
    <row r="108" spans="3:21" ht="19.5" thickBot="1">
      <c r="C108" s="109" t="s">
        <v>92</v>
      </c>
      <c r="D108" s="110">
        <f>G98</f>
        <v>0.02</v>
      </c>
      <c r="E108" t="s">
        <v>94</v>
      </c>
      <c r="R108" s="17"/>
      <c r="S108" s="109" t="s">
        <v>92</v>
      </c>
      <c r="T108" s="110">
        <f>W98</f>
        <v>0.04</v>
      </c>
      <c r="U108" t="s">
        <v>94</v>
      </c>
    </row>
    <row r="109" spans="2:26" ht="19.5" thickBot="1">
      <c r="B109" s="56" t="s">
        <v>22</v>
      </c>
      <c r="C109" s="16">
        <f>E101</f>
        <v>140</v>
      </c>
      <c r="D109" s="111">
        <f>1/1-F101</f>
        <v>0.98</v>
      </c>
      <c r="E109" s="99">
        <f>H107</f>
        <v>23.832221163012324</v>
      </c>
      <c r="F109" s="112" t="s">
        <v>45</v>
      </c>
      <c r="G109" s="56" t="s">
        <v>22</v>
      </c>
      <c r="H109" s="125">
        <f>I105-(1-G98)*H107</f>
        <v>116.64442326024792</v>
      </c>
      <c r="I109" s="56" t="s">
        <v>19</v>
      </c>
      <c r="J109" s="124">
        <f>D70+E70*H109</f>
        <v>59.1677788369876</v>
      </c>
      <c r="R109" s="56" t="s">
        <v>22</v>
      </c>
      <c r="S109" s="16">
        <f>U101</f>
        <v>160</v>
      </c>
      <c r="T109" s="111">
        <f>1/1-V101</f>
        <v>0.96</v>
      </c>
      <c r="U109" s="99">
        <f>X107</f>
        <v>85.59322033898304</v>
      </c>
      <c r="V109" s="112" t="s">
        <v>45</v>
      </c>
      <c r="W109" s="56" t="s">
        <v>22</v>
      </c>
      <c r="X109" s="125">
        <f>Y105-(1-W98)*X107</f>
        <v>77.83050847457628</v>
      </c>
      <c r="Y109" s="56" t="s">
        <v>19</v>
      </c>
      <c r="Z109" s="124">
        <f>T70+U70*X109</f>
        <v>8.108474576271187</v>
      </c>
    </row>
    <row r="110" spans="7:25" ht="19.5" thickBot="1">
      <c r="G110" s="133" t="s">
        <v>28</v>
      </c>
      <c r="H110" s="125">
        <f>SUM(H107:H109)</f>
        <v>140.47664442326024</v>
      </c>
      <c r="I110" t="s">
        <v>93</v>
      </c>
      <c r="R110" s="17"/>
      <c r="W110" s="133" t="s">
        <v>28</v>
      </c>
      <c r="X110" s="125">
        <f>SUM(X107:X109)</f>
        <v>163.4237288135593</v>
      </c>
      <c r="Y110" t="s">
        <v>93</v>
      </c>
    </row>
    <row r="111" spans="6:24" ht="13.5" thickBot="1">
      <c r="F111" s="5" t="s">
        <v>46</v>
      </c>
      <c r="G111" s="136">
        <f>$AM$15</f>
        <v>65</v>
      </c>
      <c r="H111" t="s">
        <v>48</v>
      </c>
      <c r="R111" s="17"/>
      <c r="V111" s="5" t="s">
        <v>46</v>
      </c>
      <c r="W111" s="136">
        <f>$AM$15</f>
        <v>65</v>
      </c>
      <c r="X111" t="s">
        <v>48</v>
      </c>
    </row>
    <row r="112" spans="2:28" ht="19.5" thickBot="1">
      <c r="B112" s="17">
        <v>41</v>
      </c>
      <c r="C112" s="5" t="s">
        <v>16</v>
      </c>
      <c r="D112" s="5" t="s">
        <v>19</v>
      </c>
      <c r="E112" s="8">
        <f>D66</f>
        <v>65</v>
      </c>
      <c r="F112" s="24">
        <f>E70</f>
        <v>-0.05</v>
      </c>
      <c r="G112" s="94" t="s">
        <v>49</v>
      </c>
      <c r="H112" s="115" t="s">
        <v>90</v>
      </c>
      <c r="I112" s="116">
        <f>G111</f>
        <v>65</v>
      </c>
      <c r="J112" s="117">
        <f>1+E69</f>
        <v>1.1</v>
      </c>
      <c r="K112" s="115" t="s">
        <v>90</v>
      </c>
      <c r="L112" s="71">
        <f>I112/J112</f>
        <v>59.090909090909086</v>
      </c>
      <c r="R112" s="17">
        <v>41</v>
      </c>
      <c r="S112" s="5" t="s">
        <v>16</v>
      </c>
      <c r="T112" s="5" t="s">
        <v>19</v>
      </c>
      <c r="U112" s="8">
        <f>T66</f>
        <v>12</v>
      </c>
      <c r="V112" s="24">
        <f>U70</f>
        <v>-0.05</v>
      </c>
      <c r="W112" s="94" t="s">
        <v>49</v>
      </c>
      <c r="X112" s="115" t="s">
        <v>90</v>
      </c>
      <c r="Y112" s="116">
        <f>W111</f>
        <v>65</v>
      </c>
      <c r="Z112" s="117">
        <f>1+U69</f>
        <v>1.05</v>
      </c>
      <c r="AA112" s="115" t="s">
        <v>90</v>
      </c>
      <c r="AB112" s="71">
        <f>Y112/Z112</f>
        <v>61.904761904761905</v>
      </c>
    </row>
    <row r="113" spans="5:27" ht="19.5" thickBot="1">
      <c r="E113" s="70" t="s">
        <v>50</v>
      </c>
      <c r="F113" s="17">
        <v>42</v>
      </c>
      <c r="G113" s="135" t="s">
        <v>22</v>
      </c>
      <c r="H113" s="131">
        <f>-(E112-L112)/F112</f>
        <v>118.18181818181827</v>
      </c>
      <c r="I113" s="118" t="s">
        <v>19</v>
      </c>
      <c r="J113" s="130">
        <f>E112+F112*H113</f>
        <v>59.090909090909086</v>
      </c>
      <c r="K113" t="s">
        <v>51</v>
      </c>
      <c r="R113" s="17"/>
      <c r="U113" s="70" t="s">
        <v>50</v>
      </c>
      <c r="V113" s="17">
        <v>42</v>
      </c>
      <c r="W113" s="135" t="s">
        <v>22</v>
      </c>
      <c r="X113" s="131">
        <f>-(U112-AB112)/V112</f>
        <v>-998.0952380952381</v>
      </c>
      <c r="Y113" s="118" t="s">
        <v>19</v>
      </c>
      <c r="Z113" s="130">
        <f>U112+V112*X113</f>
        <v>61.904761904761905</v>
      </c>
      <c r="AA113" t="s">
        <v>51</v>
      </c>
    </row>
    <row r="114" spans="6:31" ht="19.5" thickBot="1">
      <c r="F114" s="17">
        <v>43</v>
      </c>
      <c r="G114" s="56" t="s">
        <v>52</v>
      </c>
      <c r="H114" s="125">
        <f>$E$10-H113</f>
        <v>21.818181818181728</v>
      </c>
      <c r="I114" s="75" t="s">
        <v>20</v>
      </c>
      <c r="J114" s="124">
        <f>G111</f>
        <v>65</v>
      </c>
      <c r="K114" s="73">
        <f>(J114/J113)-1</f>
        <v>0.10000000000000009</v>
      </c>
      <c r="L114" s="31" t="s">
        <v>42</v>
      </c>
      <c r="M114" s="55"/>
      <c r="N114" s="55"/>
      <c r="O114" s="69"/>
      <c r="P114" s="27"/>
      <c r="R114" s="17"/>
      <c r="V114" s="17">
        <v>43</v>
      </c>
      <c r="W114" s="56" t="s">
        <v>52</v>
      </c>
      <c r="X114" s="125">
        <f>$E$10-X113</f>
        <v>1138.095238095238</v>
      </c>
      <c r="Y114" s="75" t="s">
        <v>20</v>
      </c>
      <c r="Z114" s="124">
        <f>W111</f>
        <v>65</v>
      </c>
      <c r="AA114" s="73">
        <f>(Z114/Z113)-1</f>
        <v>0.050000000000000044</v>
      </c>
      <c r="AB114" s="31" t="s">
        <v>42</v>
      </c>
      <c r="AC114" s="55"/>
      <c r="AD114" s="55"/>
      <c r="AE114" s="69"/>
    </row>
    <row r="115" spans="1:18" ht="12.75">
      <c r="A115" s="119" t="s">
        <v>58</v>
      </c>
      <c r="Q115" s="119" t="s">
        <v>58</v>
      </c>
      <c r="R115" s="17"/>
    </row>
    <row r="116" spans="1:18" ht="12.75">
      <c r="A116" t="s">
        <v>59</v>
      </c>
      <c r="Q116" t="s">
        <v>59</v>
      </c>
      <c r="R116" s="17"/>
    </row>
    <row r="117" ht="12.75">
      <c r="R117" s="17"/>
    </row>
    <row r="118" ht="12.75">
      <c r="R118" s="17"/>
    </row>
    <row r="119" ht="12.75">
      <c r="R119" s="17"/>
    </row>
    <row r="120" ht="12.75">
      <c r="R120" s="17"/>
    </row>
    <row r="121" ht="12.75">
      <c r="R121" s="17"/>
    </row>
    <row r="122" ht="12.75">
      <c r="R122" s="17"/>
    </row>
    <row r="123" ht="12.75">
      <c r="R123" s="17"/>
    </row>
    <row r="124" ht="12.75">
      <c r="R124" s="17"/>
    </row>
    <row r="125" ht="12.75">
      <c r="R125" s="17"/>
    </row>
    <row r="126" ht="12.75">
      <c r="R126" s="17"/>
    </row>
    <row r="127" ht="12.75">
      <c r="R127" s="17"/>
    </row>
    <row r="128" ht="12.75">
      <c r="R128" s="17"/>
    </row>
    <row r="129" ht="12.75">
      <c r="R129" s="17"/>
    </row>
    <row r="130" ht="12.75">
      <c r="R130" s="17"/>
    </row>
    <row r="131" ht="12.75">
      <c r="R131" s="17"/>
    </row>
    <row r="132" ht="12.75">
      <c r="R132" s="17"/>
    </row>
    <row r="133" ht="12.75">
      <c r="R133" s="17"/>
    </row>
    <row r="134" ht="12.75">
      <c r="R134" s="17"/>
    </row>
    <row r="135" ht="12.75">
      <c r="R135" s="17"/>
    </row>
    <row r="136" ht="12.75">
      <c r="R136" s="17"/>
    </row>
    <row r="137" ht="12.75">
      <c r="R137" s="17"/>
    </row>
    <row r="138" ht="12.75">
      <c r="R138" s="17"/>
    </row>
    <row r="139" ht="12.75">
      <c r="R139" s="17"/>
    </row>
    <row r="140" ht="12.75">
      <c r="R140" s="17"/>
    </row>
    <row r="141" ht="12.75">
      <c r="R141" s="17"/>
    </row>
  </sheetData>
  <mergeCells count="4">
    <mergeCell ref="G7:H7"/>
    <mergeCell ref="W7:X7"/>
    <mergeCell ref="G65:H65"/>
    <mergeCell ref="W65:X65"/>
  </mergeCells>
  <printOptions/>
  <pageMargins left="0.3" right="0.3" top="0.65" bottom="0.65" header="0.5" footer="0.5"/>
  <pageSetup orientation="portrait" paperSize="9" scale="65"/>
  <headerFooter alignWithMargins="0">
    <oddHeader>&amp;L&amp;10PLB&amp;CTwoPeriodCompetitiveExhaustibleResourceModel.xls&amp;R&amp;D</oddHeader>
    <oddFooter>&amp;L&amp;C- &amp;P -&amp;R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2007-05-02T01:08:06Z</cp:lastPrinted>
  <dcterms:created xsi:type="dcterms:W3CDTF">2007-04-25T16:13:00Z</dcterms:created>
  <cp:category/>
  <cp:version/>
  <cp:contentType/>
  <cp:contentStatus/>
</cp:coreProperties>
</file>