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0" yWindow="940" windowWidth="17480" windowHeight="12900" tabRatio="262" activeTab="0"/>
  </bookViews>
  <sheets>
    <sheet name="LogisticRNRFunction.xls" sheetId="1" r:id="rId1"/>
    <sheet name="Sheet1" sheetId="2" r:id="rId2"/>
    <sheet name="Answer Report 1" sheetId="3" r:id="rId3"/>
    <sheet name="Sheet3" sheetId="4" r:id="rId4"/>
    <sheet name="File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>
    <definedName name="anscount" hidden="1">2</definedName>
    <definedName name="solver_adj" localSheetId="0" hidden="1">'LogisticRNRFunction.xls'!$B$19:$B$40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'LogisticRNRFunction.xls'!$B$19:$B$40</definedName>
    <definedName name="solver_lhs2" localSheetId="0" hidden="1">'LogisticRNRFunction.xls'!$C$20:$C$40</definedName>
    <definedName name="solver_lhs3" localSheetId="0" hidden="1">'LogisticRNRFunction.xls'!$C$19:$C$40</definedName>
    <definedName name="solver_lhs4" localSheetId="0" hidden="1">'LogisticRNRFunction.xls'!$C$20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'LogisticRNRFunction.xls'!$D$41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'LogisticRNRFunction.xls'!$C$20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<sst xmlns="http://schemas.openxmlformats.org/spreadsheetml/2006/main" count="43" uniqueCount="41">
  <si>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Baseline Stock</t>
  </si>
  <si>
    <t>Optimal Stock</t>
  </si>
  <si>
    <t>t</t>
  </si>
  <si>
    <t>Xt</t>
  </si>
  <si>
    <r>
      <t>B</t>
    </r>
    <r>
      <rPr>
        <sz val="12"/>
        <rFont val="Helv"/>
        <family val="0"/>
      </rPr>
      <t xml:space="preserve"> =</t>
    </r>
  </si>
  <si>
    <r>
      <t>g</t>
    </r>
    <r>
      <rPr>
        <sz val="12"/>
        <rFont val="Helv"/>
        <family val="0"/>
      </rPr>
      <t xml:space="preserve"> =</t>
    </r>
  </si>
  <si>
    <r>
      <t xml:space="preserve">K = </t>
    </r>
    <r>
      <rPr>
        <sz val="12"/>
        <rFont val="Symbol"/>
        <family val="0"/>
      </rPr>
      <t>B</t>
    </r>
    <r>
      <rPr>
        <sz val="12"/>
        <rFont val="Helv"/>
        <family val="0"/>
      </rPr>
      <t>Z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>=</t>
    </r>
  </si>
  <si>
    <r>
      <t>Z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 xml:space="preserve"> =</t>
    </r>
  </si>
  <si>
    <r>
      <t>d</t>
    </r>
    <r>
      <rPr>
        <sz val="12"/>
        <rFont val="Helv"/>
        <family val="0"/>
      </rPr>
      <t>Z/</t>
    </r>
    <r>
      <rPr>
        <sz val="12"/>
        <rFont val="Symbol"/>
        <family val="0"/>
      </rPr>
      <t>d</t>
    </r>
    <r>
      <rPr>
        <sz val="12"/>
        <rFont val="Helv"/>
        <family val="0"/>
      </rPr>
      <t>t</t>
    </r>
  </si>
  <si>
    <t>r =</t>
  </si>
  <si>
    <t>c =</t>
  </si>
  <si>
    <t>t(MSY) =</t>
  </si>
  <si>
    <t>X(t)</t>
  </si>
  <si>
    <t>Yt</t>
  </si>
  <si>
    <t>Stock</t>
  </si>
  <si>
    <t>Harvest</t>
  </si>
  <si>
    <t>Unit Cost =</t>
  </si>
  <si>
    <t>per unit of Yt</t>
  </si>
  <si>
    <t>discount rate</t>
  </si>
  <si>
    <t>C(Yt)</t>
  </si>
  <si>
    <t>R(t)</t>
  </si>
  <si>
    <t>PVNBi</t>
  </si>
  <si>
    <t>Gross Benefit</t>
  </si>
  <si>
    <t>X'(t)</t>
  </si>
  <si>
    <t>PVNB =</t>
  </si>
  <si>
    <t>Harvest Cost</t>
  </si>
  <si>
    <r>
      <t>d</t>
    </r>
    <r>
      <rPr>
        <b/>
        <sz val="14"/>
        <rFont val="Helv"/>
        <family val="0"/>
      </rPr>
      <t xml:space="preserve"> =</t>
    </r>
  </si>
  <si>
    <t>Net Growth Rate</t>
  </si>
  <si>
    <r>
      <t>d</t>
    </r>
    <r>
      <rPr>
        <b/>
        <sz val="12"/>
        <rFont val="Helv"/>
        <family val="0"/>
      </rPr>
      <t>x/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t</t>
    </r>
  </si>
  <si>
    <t>MaxNGrRate</t>
  </si>
  <si>
    <t>Carrying Cap. K =</t>
  </si>
  <si>
    <t>Optimal Production and Harvesting of a Renewable Natural Resource</t>
  </si>
  <si>
    <t>b=k</t>
  </si>
  <si>
    <r>
      <t>Initial Harvest Level, Y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</si>
  <si>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Current Unit Price, P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</si>
  <si>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(UMSL),X</t>
    </r>
    <r>
      <rPr>
        <b/>
        <vertAlign val="subscript"/>
        <sz val="18"/>
        <rFont val="Helv"/>
        <family val="0"/>
      </rPr>
      <t>T</t>
    </r>
    <r>
      <rPr>
        <b/>
        <sz val="12"/>
        <rFont val="Helv"/>
        <family val="0"/>
      </rPr>
      <t xml:space="preserve"> =</t>
    </r>
  </si>
  <si>
    <t>(PVOSL) X* =</t>
  </si>
  <si>
    <r>
      <t>(UMSY), Y</t>
    </r>
    <r>
      <rPr>
        <b/>
        <vertAlign val="subscript"/>
        <sz val="18"/>
        <rFont val="Helv"/>
        <family val="0"/>
      </rPr>
      <t>T</t>
    </r>
    <r>
      <rPr>
        <b/>
        <sz val="12"/>
        <rFont val="Helv"/>
        <family val="0"/>
      </rPr>
      <t xml:space="preserve"> =</t>
    </r>
  </si>
  <si>
    <t>(PVOHR), Y* =</t>
  </si>
  <si>
    <r>
      <t>Initial RNR Stock, X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</si>
  <si>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t>Renewable Natural Resource Parameters: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</si>
</sst>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"/>
    <numFmt numFmtId="166" formatCode="&quot;$&quot;#,##0.0000"/>
    <numFmt numFmtId="167" formatCode="&quot;$&quot;#,##0.00"/>
    <numFmt numFmtId="168" formatCode="0.0"/>
  </numFmts>
  <fonts count="2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.75"/>
      <name val="Helv"/>
      <family val="0"/>
    </font>
    <font>
      <b/>
      <vertAlign val="subscript"/>
      <sz val="18"/>
      <name val="Helv"/>
      <family val="0"/>
    </font>
    <font>
      <b/>
      <sz val="14"/>
      <name val="Symbol"/>
      <family val="0"/>
    </font>
    <font>
      <b/>
      <sz val="14"/>
      <name val="Helv"/>
      <family val="0"/>
    </font>
    <font>
      <b/>
      <sz val="12"/>
      <name val="Symbol"/>
      <family val="0"/>
    </font>
    <font>
      <b/>
      <sz val="12"/>
      <color indexed="8"/>
      <name val="Helv"/>
      <family val="0"/>
    </font>
    <font>
      <sz val="1"/>
      <name val="Helv"/>
      <family val="0"/>
    </font>
    <font>
      <b/>
      <sz val="10.5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164" fontId="11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2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9" fillId="0" borderId="12" xfId="0" applyFont="1" applyBorder="1" applyAlignment="1">
      <alignment/>
    </xf>
    <xf numFmtId="167" fontId="1" fillId="0" borderId="2" xfId="0" applyNumberFormat="1" applyFont="1" applyBorder="1" applyAlignment="1">
      <alignment/>
    </xf>
    <xf numFmtId="0" fontId="17" fillId="0" borderId="1" xfId="0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Logistic Function 
Renewable Natural Resource Growth Rates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18525"/>
          <c:w val="0.95775"/>
          <c:h val="0.71675"/>
        </c:manualLayout>
      </c:layout>
      <c:lineChart>
        <c:grouping val="standard"/>
        <c:varyColors val="0"/>
        <c:ser>
          <c:idx val="0"/>
          <c:order val="0"/>
          <c:tx>
            <c:v>dx/dt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'LogisticRNRFunction.xls'!$G$19:$G$40</c:f>
              <c:numCache/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45257189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2975"/>
          <c:y val="0.9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Renewable Natural Resource Stock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"/>
          <c:y val="0.12475"/>
          <c:w val="0.958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'LogisticRNRFunction.xls'!$H$18</c:f>
              <c:strCache>
                <c:ptCount val="1"/>
                <c:pt idx="0">
                  <c:v>X(t)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'LogisticRNRFunction.xls'!$H$19:$H$40</c:f>
              <c:numCache/>
            </c:numRef>
          </c:val>
          <c:smooth val="0"/>
        </c:ser>
        <c:ser>
          <c:idx val="1"/>
          <c:order val="1"/>
          <c:tx>
            <c:strRef>
              <c:f>'LogisticRNRFunction.xls'!$I$18</c:f>
              <c:strCache>
                <c:ptCount val="1"/>
                <c:pt idx="0">
                  <c:v>X'(t)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'LogisticRNRFunction.xls'!$I$19:$I$40</c:f>
              <c:numCache/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41953663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475"/>
          <c:y val="0.9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General Logistic Functions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"/>
          <c:y val="0.16875"/>
          <c:w val="0.962"/>
          <c:h val="0.72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Sheet1!$B$8</c:f>
              <c:strCache>
                <c:ptCount val="1"/>
                <c:pt idx="0">
                  <c:v>Xt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Sheet1!$B$9:$B$30</c:f>
              <c:numCache>
                <c:ptCount val="22"/>
                <c:pt idx="0">
                  <c:v>1E-05</c:v>
                </c:pt>
                <c:pt idx="1">
                  <c:v>2.7181332975773076E-05</c:v>
                </c:pt>
                <c:pt idx="2">
                  <c:v>7.388030527884107E-05</c:v>
                </c:pt>
                <c:pt idx="3">
                  <c:v>0.00020079447941930576</c:v>
                </c:pt>
                <c:pt idx="4">
                  <c:v>0.000545607302970837</c:v>
                </c:pt>
                <c:pt idx="5">
                  <c:v>0.0014816698650690515</c:v>
                </c:pt>
                <c:pt idx="6">
                  <c:v>0.004017218457390868</c:v>
                </c:pt>
                <c:pt idx="7">
                  <c:v>0.010844669655333254</c:v>
                </c:pt>
                <c:pt idx="8">
                  <c:v>0.02893854943713557</c:v>
                </c:pt>
                <c:pt idx="9">
                  <c:v>0.07493432882210128</c:v>
                </c:pt>
                <c:pt idx="10">
                  <c:v>0.18045171552604636</c:v>
                </c:pt>
                <c:pt idx="11">
                  <c:v>0.37441379720437107</c:v>
                </c:pt>
                <c:pt idx="12">
                  <c:v>0.61931340445787</c:v>
                </c:pt>
                <c:pt idx="13">
                  <c:v>0.8155670323739432</c:v>
                </c:pt>
                <c:pt idx="14">
                  <c:v>0.9231942440898191</c:v>
                </c:pt>
                <c:pt idx="15">
                  <c:v>0.970301854646771</c:v>
                </c:pt>
                <c:pt idx="16">
                  <c:v>0.988865227201434</c:v>
                </c:pt>
                <c:pt idx="17">
                  <c:v>0.9958745561705229</c:v>
                </c:pt>
                <c:pt idx="18">
                  <c:v>0.9984783090291188</c:v>
                </c:pt>
                <c:pt idx="19">
                  <c:v>0.9994396412118467</c:v>
                </c:pt>
                <c:pt idx="20">
                  <c:v>0.9997937747532332</c:v>
                </c:pt>
                <c:pt idx="21">
                  <c:v>0.9999241212380905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280351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375"/>
          <c:y val="0.90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Logistic Function Growth Rates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375"/>
          <c:y val="0.17575"/>
          <c:w val="0.952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dZ/dt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Sheet1!$C$9:$C$30</c:f>
              <c:numCache>
                <c:ptCount val="22"/>
                <c:pt idx="0">
                  <c:v>9.9999E-06</c:v>
                </c:pt>
                <c:pt idx="1">
                  <c:v>2.7180594150910736E-05</c:v>
                </c:pt>
                <c:pt idx="2">
                  <c:v>7.387484697933297E-05</c:v>
                </c:pt>
                <c:pt idx="3">
                  <c:v>0.00020075416099634048</c:v>
                </c:pt>
                <c:pt idx="4">
                  <c:v>0.0005453096156417819</c:v>
                </c:pt>
                <c:pt idx="5">
                  <c:v>0.0014794745194799978</c:v>
                </c:pt>
                <c:pt idx="6">
                  <c:v>0.004001080413256466</c:v>
                </c:pt>
                <c:pt idx="7">
                  <c:v>0.010727062795399948</c:v>
                </c:pt>
                <c:pt idx="8">
                  <c:v>0.02810110979361003</c:v>
                </c:pt>
                <c:pt idx="9">
                  <c:v>0.06931917518608248</c:v>
                </c:pt>
                <c:pt idx="10">
                  <c:v>0.14788889388975318</c:v>
                </c:pt>
                <c:pt idx="11">
                  <c:v>0.23422810566737517</c:v>
                </c:pt>
                <c:pt idx="12">
                  <c:v>0.2357643115166727</c:v>
                </c:pt>
                <c:pt idx="13">
                  <c:v>0.1504174480787026</c:v>
                </c:pt>
                <c:pt idx="14">
                  <c:v>0.07090663176924661</c:v>
                </c:pt>
                <c:pt idx="15">
                  <c:v>0.028816165515807457</c:v>
                </c:pt>
                <c:pt idx="16">
                  <c:v>0.011010789633290274</c:v>
                </c:pt>
                <c:pt idx="17">
                  <c:v>0.004108424542686895</c:v>
                </c:pt>
                <c:pt idx="18">
                  <c:v>0.0015193754274702709</c:v>
                </c:pt>
                <c:pt idx="19">
                  <c:v>0.0005600447861818791</c:v>
                </c:pt>
                <c:pt idx="20">
                  <c:v>0.0002061827179143938</c:v>
                </c:pt>
                <c:pt idx="21">
                  <c:v>7.587300432299049E-05</c:v>
                </c:pt>
              </c:numCache>
            </c:numRef>
          </c:val>
          <c:smooth val="1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453249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975"/>
          <c:y val="0.91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0.5935</cdr:y>
    </cdr:from>
    <cdr:to>
      <cdr:x>0.6635</cdr:x>
      <cdr:y>0.721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0" y="2743200"/>
          <a:ext cx="1809750" cy="590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0.1935</cdr:y>
    </cdr:from>
    <cdr:to>
      <cdr:x>0.47725</cdr:x>
      <cdr:y>0.3785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885825"/>
          <a:ext cx="2333625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180975</xdr:rowOff>
    </xdr:from>
    <xdr:to>
      <xdr:col>15</xdr:col>
      <xdr:colOff>447675</xdr:colOff>
      <xdr:row>58</xdr:row>
      <xdr:rowOff>142875</xdr:rowOff>
    </xdr:to>
    <xdr:graphicFrame>
      <xdr:nvGraphicFramePr>
        <xdr:cNvPr id="1" name="Chart 6"/>
        <xdr:cNvGraphicFramePr/>
      </xdr:nvGraphicFramePr>
      <xdr:xfrm>
        <a:off x="9477375" y="8458200"/>
        <a:ext cx="63246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16</xdr:row>
      <xdr:rowOff>0</xdr:rowOff>
    </xdr:from>
    <xdr:to>
      <xdr:col>15</xdr:col>
      <xdr:colOff>466725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9448800" y="3905250"/>
        <a:ext cx="63722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7</xdr:row>
      <xdr:rowOff>9525</xdr:rowOff>
    </xdr:from>
    <xdr:to>
      <xdr:col>8</xdr:col>
      <xdr:colOff>590550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2305050" y="1704975"/>
        <a:ext cx="5657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7</xdr:row>
      <xdr:rowOff>9525</xdr:rowOff>
    </xdr:from>
    <xdr:to>
      <xdr:col>14</xdr:col>
      <xdr:colOff>409575</xdr:colOff>
      <xdr:row>27</xdr:row>
      <xdr:rowOff>38100</xdr:rowOff>
    </xdr:to>
    <xdr:graphicFrame>
      <xdr:nvGraphicFramePr>
        <xdr:cNvPr id="2" name="Chart 4"/>
        <xdr:cNvGraphicFramePr/>
      </xdr:nvGraphicFramePr>
      <xdr:xfrm>
        <a:off x="8058150" y="1704975"/>
        <a:ext cx="5667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F11" sqref="F11"/>
    </sheetView>
  </sheetViews>
  <sheetFormatPr defaultColWidth="11.5546875" defaultRowHeight="15.75"/>
  <cols>
    <col min="1" max="1" width="4.3359375" style="0" customWidth="1"/>
    <col min="2" max="2" width="21.5546875" style="0" customWidth="1"/>
    <col min="4" max="4" width="13.4453125" style="0" customWidth="1"/>
    <col min="6" max="6" width="12.6640625" style="0" customWidth="1"/>
  </cols>
  <sheetData>
    <row r="1" ht="13.5" thickBot="1"/>
    <row r="2" spans="2:7" ht="13.5" thickBot="1">
      <c r="B2" s="38"/>
      <c r="C2" s="39"/>
      <c r="D2" s="40" t="s">
        <v>31</v>
      </c>
      <c r="E2" s="39"/>
      <c r="F2" s="39"/>
      <c r="G2" s="45"/>
    </row>
    <row r="8" ht="16.5" thickBot="1"/>
    <row r="9" spans="2:5" ht="16.5" thickBot="1">
      <c r="B9" s="7" t="s">
        <v>40</v>
      </c>
      <c r="C9" s="11"/>
      <c r="D9" s="24" t="s">
        <v>11</v>
      </c>
      <c r="E9" s="25">
        <f>LN((C11/C13)+1)/C10</f>
        <v>10.923619631167552</v>
      </c>
    </row>
    <row r="10" spans="2:5" ht="27.75" thickBot="1">
      <c r="B10" s="24" t="s">
        <v>9</v>
      </c>
      <c r="C10" s="43">
        <v>0.4</v>
      </c>
      <c r="D10" s="24" t="s">
        <v>35</v>
      </c>
      <c r="E10" s="25">
        <f>($C$12*($C$10))/(2*$C$10)</f>
        <v>10</v>
      </c>
    </row>
    <row r="11" spans="2:5" ht="16.5" thickBot="1">
      <c r="B11" s="24" t="s">
        <v>10</v>
      </c>
      <c r="C11" s="43">
        <f>(C12-C13)/C13</f>
        <v>39</v>
      </c>
      <c r="D11" s="47" t="s">
        <v>36</v>
      </c>
      <c r="E11" s="48">
        <f>$C$12*($C$10-$E$14)/(2*$C$10)</f>
        <v>8.75</v>
      </c>
    </row>
    <row r="12" spans="2:5" ht="27.75" thickBot="1">
      <c r="B12" s="24" t="s">
        <v>30</v>
      </c>
      <c r="C12" s="43">
        <v>20</v>
      </c>
      <c r="D12" s="26" t="s">
        <v>37</v>
      </c>
      <c r="E12" s="27">
        <f>C10*E10*(1-E10/C12)</f>
        <v>2</v>
      </c>
    </row>
    <row r="13" spans="2:8" ht="27.75" thickBot="1">
      <c r="B13" s="24" t="s">
        <v>39</v>
      </c>
      <c r="C13" s="43">
        <v>0.5</v>
      </c>
      <c r="D13" s="47" t="s">
        <v>38</v>
      </c>
      <c r="E13" s="48">
        <f>$C$12*(($C$10^2)-($E$14^2))/(4*$C$10)</f>
        <v>1.9687500000000002</v>
      </c>
      <c r="H13" s="15"/>
    </row>
    <row r="14" spans="2:8" ht="27.75" thickBot="1">
      <c r="B14" s="28" t="s">
        <v>33</v>
      </c>
      <c r="C14" s="43">
        <v>0.01</v>
      </c>
      <c r="D14" s="29" t="s">
        <v>26</v>
      </c>
      <c r="E14" s="30">
        <v>0.05</v>
      </c>
      <c r="F14" t="s">
        <v>18</v>
      </c>
      <c r="H14" s="15"/>
    </row>
    <row r="15" spans="2:8" ht="27.75" thickBot="1">
      <c r="B15" s="26" t="s">
        <v>34</v>
      </c>
      <c r="C15" s="44">
        <v>2</v>
      </c>
      <c r="D15" s="26" t="s">
        <v>16</v>
      </c>
      <c r="E15" s="31">
        <v>0.02</v>
      </c>
      <c r="F15" t="s">
        <v>17</v>
      </c>
      <c r="H15" s="15"/>
    </row>
    <row r="16" spans="2:8" ht="13.5" thickBot="1">
      <c r="B16" s="24"/>
      <c r="C16" s="46"/>
      <c r="D16" s="24" t="s">
        <v>24</v>
      </c>
      <c r="E16" s="46">
        <f>$D$41</f>
        <v>97.7153034340536</v>
      </c>
      <c r="H16" s="15"/>
    </row>
    <row r="17" spans="2:9" ht="47.25">
      <c r="B17" s="23" t="s">
        <v>15</v>
      </c>
      <c r="C17" s="22" t="s">
        <v>14</v>
      </c>
      <c r="D17" s="49" t="s">
        <v>21</v>
      </c>
      <c r="E17" s="21" t="s">
        <v>22</v>
      </c>
      <c r="F17" s="21" t="s">
        <v>25</v>
      </c>
      <c r="G17" s="21" t="s">
        <v>27</v>
      </c>
      <c r="H17" s="21" t="s">
        <v>0</v>
      </c>
      <c r="I17" s="21" t="s">
        <v>1</v>
      </c>
    </row>
    <row r="18" spans="1:9" ht="16.5" thickBot="1">
      <c r="A18" s="13"/>
      <c r="B18" s="20" t="s">
        <v>13</v>
      </c>
      <c r="C18" s="20" t="s">
        <v>12</v>
      </c>
      <c r="D18" s="50"/>
      <c r="E18" s="20" t="s">
        <v>20</v>
      </c>
      <c r="F18" s="20" t="s">
        <v>19</v>
      </c>
      <c r="G18" s="35" t="s">
        <v>28</v>
      </c>
      <c r="H18" s="20" t="s">
        <v>12</v>
      </c>
      <c r="I18" s="20" t="s">
        <v>23</v>
      </c>
    </row>
    <row r="19" spans="1:9" ht="16.5" thickBot="1">
      <c r="A19" s="14">
        <v>0</v>
      </c>
      <c r="B19" s="43">
        <v>0.01</v>
      </c>
      <c r="C19" s="32">
        <f>C13</f>
        <v>0.5</v>
      </c>
      <c r="D19" s="18">
        <f aca="true" t="shared" si="0" ref="D19:D39">(E19-F19)/(1+$E$14)^A19</f>
        <v>0.019600000000000003</v>
      </c>
      <c r="E19" s="17">
        <f aca="true" t="shared" si="1" ref="E19:E39">$C$15*B19-F19</f>
        <v>0.0198</v>
      </c>
      <c r="F19" s="16">
        <f aca="true" t="shared" si="2" ref="F19:F39">$E$15*B19</f>
        <v>0.0002</v>
      </c>
      <c r="G19" s="33">
        <f>$C$10*I19*(1-I19/$C$12)</f>
        <v>0.195</v>
      </c>
      <c r="H19" s="32">
        <f>C13</f>
        <v>0.5</v>
      </c>
      <c r="I19" s="34">
        <f>C19</f>
        <v>0.5</v>
      </c>
    </row>
    <row r="20" spans="1:9" ht="16.5" thickBot="1">
      <c r="A20" s="14">
        <v>1</v>
      </c>
      <c r="B20" s="43">
        <v>0.01</v>
      </c>
      <c r="C20" s="32">
        <f aca="true" t="shared" si="3" ref="C20:C40">C19+$C$10*C19*(1-C19/$C$12)-B19</f>
        <v>0.685</v>
      </c>
      <c r="D20" s="18">
        <f t="shared" si="0"/>
        <v>0.018666666666666668</v>
      </c>
      <c r="E20" s="17">
        <f t="shared" si="1"/>
        <v>0.0198</v>
      </c>
      <c r="F20" s="16">
        <f t="shared" si="2"/>
        <v>0.0002</v>
      </c>
      <c r="G20" s="33">
        <f aca="true" t="shared" si="4" ref="G20:G40">$C$10*I20*(1-I20/$C$12)</f>
        <v>0.2646155</v>
      </c>
      <c r="H20" s="32">
        <f>H19+$C$10*H19*(1-H19/$C$12)</f>
        <v>0.6950000000000001</v>
      </c>
      <c r="I20" s="34">
        <f aca="true" t="shared" si="5" ref="I20:I40">C20</f>
        <v>0.685</v>
      </c>
    </row>
    <row r="21" spans="1:9" ht="16.5" thickBot="1">
      <c r="A21" s="14">
        <v>2</v>
      </c>
      <c r="B21" s="43">
        <v>0.01</v>
      </c>
      <c r="C21" s="32">
        <f t="shared" si="3"/>
        <v>0.9396155</v>
      </c>
      <c r="D21" s="18">
        <f t="shared" si="0"/>
        <v>0.01777777777777778</v>
      </c>
      <c r="E21" s="17">
        <f t="shared" si="1"/>
        <v>0.0198</v>
      </c>
      <c r="F21" s="16">
        <f t="shared" si="2"/>
        <v>0.0002</v>
      </c>
      <c r="G21" s="33">
        <f t="shared" si="4"/>
        <v>0.358188654243195</v>
      </c>
      <c r="H21" s="32">
        <f aca="true" t="shared" si="6" ref="H21:H40">H20+$C$10*H20*(1-H20/$C$12)</f>
        <v>0.9633395</v>
      </c>
      <c r="I21" s="34">
        <f t="shared" si="5"/>
        <v>0.9396155</v>
      </c>
    </row>
    <row r="22" spans="1:9" ht="16.5" thickBot="1">
      <c r="A22" s="14">
        <v>3</v>
      </c>
      <c r="B22" s="43">
        <v>0.01</v>
      </c>
      <c r="C22" s="32">
        <f t="shared" si="3"/>
        <v>1.287804154243195</v>
      </c>
      <c r="D22" s="18">
        <f t="shared" si="0"/>
        <v>0.016931216931216932</v>
      </c>
      <c r="E22" s="17">
        <f t="shared" si="1"/>
        <v>0.0198</v>
      </c>
      <c r="F22" s="16">
        <f t="shared" si="2"/>
        <v>0.0002</v>
      </c>
      <c r="G22" s="33">
        <f t="shared" si="4"/>
        <v>0.48195287090355743</v>
      </c>
      <c r="H22" s="32">
        <f t="shared" si="6"/>
        <v>1.330114840154795</v>
      </c>
      <c r="I22" s="34">
        <f t="shared" si="5"/>
        <v>1.287804154243195</v>
      </c>
    </row>
    <row r="23" spans="1:9" ht="16.5" thickBot="1">
      <c r="A23" s="14">
        <v>4</v>
      </c>
      <c r="B23" s="43">
        <v>0.01</v>
      </c>
      <c r="C23" s="32">
        <f t="shared" si="3"/>
        <v>1.7597570251467525</v>
      </c>
      <c r="D23" s="18">
        <f t="shared" si="0"/>
        <v>0.01612496850592089</v>
      </c>
      <c r="E23" s="17">
        <f t="shared" si="1"/>
        <v>0.0198</v>
      </c>
      <c r="F23" s="16">
        <f t="shared" si="2"/>
        <v>0.0002</v>
      </c>
      <c r="G23" s="33">
        <f t="shared" si="4"/>
        <v>0.641967914307634</v>
      </c>
      <c r="H23" s="32">
        <f t="shared" si="6"/>
        <v>1.8267766664567129</v>
      </c>
      <c r="I23" s="34">
        <f t="shared" si="5"/>
        <v>1.7597570251467525</v>
      </c>
    </row>
    <row r="24" spans="1:9" ht="16.5" thickBot="1">
      <c r="A24" s="14">
        <v>5</v>
      </c>
      <c r="B24" s="43">
        <v>0.01</v>
      </c>
      <c r="C24" s="32">
        <f t="shared" si="3"/>
        <v>2.3917249394543867</v>
      </c>
      <c r="D24" s="18">
        <f t="shared" si="0"/>
        <v>0.015357112862781798</v>
      </c>
      <c r="E24" s="17">
        <f t="shared" si="1"/>
        <v>0.0198</v>
      </c>
      <c r="F24" s="16">
        <f t="shared" si="2"/>
        <v>0.0002</v>
      </c>
      <c r="G24" s="33">
        <f t="shared" si="4"/>
        <v>0.842283012061593</v>
      </c>
      <c r="H24" s="32">
        <f t="shared" si="6"/>
        <v>2.490745073257184</v>
      </c>
      <c r="I24" s="34">
        <f t="shared" si="5"/>
        <v>2.3917249394543867</v>
      </c>
    </row>
    <row r="25" spans="1:9" ht="16.5" thickBot="1">
      <c r="A25" s="14">
        <v>6</v>
      </c>
      <c r="B25" s="43">
        <v>0.01</v>
      </c>
      <c r="C25" s="32">
        <f t="shared" si="3"/>
        <v>3.22400795151598</v>
      </c>
      <c r="D25" s="18">
        <f t="shared" si="0"/>
        <v>0.014625821774077905</v>
      </c>
      <c r="E25" s="17">
        <f t="shared" si="1"/>
        <v>0.0198</v>
      </c>
      <c r="F25" s="16">
        <f t="shared" si="2"/>
        <v>0.0002</v>
      </c>
      <c r="G25" s="33">
        <f t="shared" si="4"/>
        <v>1.081718635177627</v>
      </c>
      <c r="H25" s="32">
        <f t="shared" si="6"/>
        <v>3.3629668821609586</v>
      </c>
      <c r="I25" s="34">
        <f t="shared" si="5"/>
        <v>3.22400795151598</v>
      </c>
    </row>
    <row r="26" spans="1:9" ht="16.5" thickBot="1">
      <c r="A26" s="14">
        <v>7</v>
      </c>
      <c r="B26" s="43">
        <v>0.01</v>
      </c>
      <c r="C26" s="32">
        <f t="shared" si="3"/>
        <v>4.295726586693608</v>
      </c>
      <c r="D26" s="18">
        <f t="shared" si="0"/>
        <v>0.013929354070550383</v>
      </c>
      <c r="E26" s="17">
        <f t="shared" si="1"/>
        <v>0.0198</v>
      </c>
      <c r="F26" s="16">
        <f t="shared" si="2"/>
        <v>0.0002</v>
      </c>
      <c r="G26" s="33">
        <f t="shared" si="4"/>
        <v>1.349225296524917</v>
      </c>
      <c r="H26" s="32">
        <f t="shared" si="6"/>
        <v>4.4819627100151145</v>
      </c>
      <c r="I26" s="34">
        <f t="shared" si="5"/>
        <v>4.295726586693608</v>
      </c>
    </row>
    <row r="27" spans="1:9" ht="16.5" thickBot="1">
      <c r="A27" s="14">
        <v>8</v>
      </c>
      <c r="B27" s="43">
        <v>0.01</v>
      </c>
      <c r="C27" s="32">
        <f t="shared" si="3"/>
        <v>5.634951883218525</v>
      </c>
      <c r="D27" s="18">
        <f t="shared" si="0"/>
        <v>0.01326605149576227</v>
      </c>
      <c r="E27" s="17">
        <f t="shared" si="1"/>
        <v>0.0198</v>
      </c>
      <c r="F27" s="16">
        <f t="shared" si="2"/>
        <v>0.0002</v>
      </c>
      <c r="G27" s="33">
        <f t="shared" si="4"/>
        <v>1.6189270987636502</v>
      </c>
      <c r="H27" s="32">
        <f t="shared" si="6"/>
        <v>5.87298799934184</v>
      </c>
      <c r="I27" s="34">
        <f t="shared" si="5"/>
        <v>5.634951883218525</v>
      </c>
    </row>
    <row r="28" spans="1:9" ht="16.5" thickBot="1">
      <c r="A28" s="14">
        <v>9</v>
      </c>
      <c r="B28" s="43">
        <v>0.01</v>
      </c>
      <c r="C28" s="32">
        <f t="shared" si="3"/>
        <v>7.243878981982175</v>
      </c>
      <c r="D28" s="18">
        <f t="shared" si="0"/>
        <v>0.012634334757868829</v>
      </c>
      <c r="E28" s="17">
        <f t="shared" si="1"/>
        <v>0.0198</v>
      </c>
      <c r="F28" s="16">
        <f t="shared" si="2"/>
        <v>0.0002</v>
      </c>
      <c r="G28" s="33">
        <f t="shared" si="4"/>
        <v>1.848075938680808</v>
      </c>
      <c r="H28" s="32">
        <f t="shared" si="6"/>
        <v>7.532343438270311</v>
      </c>
      <c r="I28" s="34">
        <f t="shared" si="5"/>
        <v>7.243878981982175</v>
      </c>
    </row>
    <row r="29" spans="1:9" ht="16.5" thickBot="1">
      <c r="A29" s="14">
        <v>10</v>
      </c>
      <c r="B29" s="43">
        <v>0.01</v>
      </c>
      <c r="C29" s="32">
        <f t="shared" si="3"/>
        <v>9.081954920662984</v>
      </c>
      <c r="D29" s="18">
        <f t="shared" si="0"/>
        <v>0.012032699769398884</v>
      </c>
      <c r="E29" s="17">
        <f t="shared" si="1"/>
        <v>0.0198</v>
      </c>
      <c r="F29" s="16">
        <f t="shared" si="2"/>
        <v>0.0002</v>
      </c>
      <c r="G29" s="33">
        <f t="shared" si="4"/>
        <v>1.983143864646102</v>
      </c>
      <c r="H29" s="32">
        <f t="shared" si="6"/>
        <v>9.410556860137358</v>
      </c>
      <c r="I29" s="34">
        <f t="shared" si="5"/>
        <v>9.081954920662984</v>
      </c>
    </row>
    <row r="30" spans="1:9" ht="16.5" thickBot="1">
      <c r="A30" s="14">
        <v>11</v>
      </c>
      <c r="B30" s="43">
        <v>0.01</v>
      </c>
      <c r="C30" s="32">
        <f t="shared" si="3"/>
        <v>11.055098785309086</v>
      </c>
      <c r="D30" s="18">
        <f t="shared" si="0"/>
        <v>0.011459714066094175</v>
      </c>
      <c r="E30" s="17">
        <f t="shared" si="1"/>
        <v>0.0198</v>
      </c>
      <c r="F30" s="16">
        <f t="shared" si="2"/>
        <v>0.0002</v>
      </c>
      <c r="G30" s="37">
        <f t="shared" si="4"/>
        <v>1.9777353310647863</v>
      </c>
      <c r="H30" s="32">
        <f t="shared" si="6"/>
        <v>11.403607995834736</v>
      </c>
      <c r="I30" s="34">
        <f t="shared" si="5"/>
        <v>11.055098785309086</v>
      </c>
    </row>
    <row r="31" spans="1:9" ht="16.5" thickBot="1">
      <c r="A31" s="14">
        <v>12</v>
      </c>
      <c r="B31" s="43">
        <v>0.01</v>
      </c>
      <c r="C31" s="32">
        <f t="shared" si="3"/>
        <v>13.022834116373874</v>
      </c>
      <c r="D31" s="18">
        <f t="shared" si="0"/>
        <v>0.010914013396280169</v>
      </c>
      <c r="E31" s="17">
        <f t="shared" si="1"/>
        <v>0.0198</v>
      </c>
      <c r="F31" s="16">
        <f t="shared" si="2"/>
        <v>0.0002</v>
      </c>
      <c r="G31" s="37">
        <f t="shared" si="4"/>
        <v>1.8172494780977237</v>
      </c>
      <c r="H31" s="32">
        <f t="shared" si="6"/>
        <v>13.364205687715312</v>
      </c>
      <c r="I31" s="34">
        <f t="shared" si="5"/>
        <v>13.022834116373874</v>
      </c>
    </row>
    <row r="32" spans="1:9" ht="16.5" thickBot="1">
      <c r="A32" s="14">
        <v>13</v>
      </c>
      <c r="B32" s="43">
        <v>0.01</v>
      </c>
      <c r="C32" s="32">
        <f t="shared" si="3"/>
        <v>14.830083594471597</v>
      </c>
      <c r="D32" s="18">
        <f t="shared" si="0"/>
        <v>0.010394298472647777</v>
      </c>
      <c r="E32" s="17">
        <f t="shared" si="1"/>
        <v>0.0198</v>
      </c>
      <c r="F32" s="16">
        <f t="shared" si="2"/>
        <v>0.0002</v>
      </c>
      <c r="G32" s="33">
        <f t="shared" si="4"/>
        <v>1.533405849408327</v>
      </c>
      <c r="H32" s="32">
        <f t="shared" si="6"/>
        <v>15.137848089530191</v>
      </c>
      <c r="I32" s="34">
        <f t="shared" si="5"/>
        <v>14.830083594471597</v>
      </c>
    </row>
    <row r="33" spans="1:9" ht="16.5" thickBot="1">
      <c r="A33" s="14">
        <v>14</v>
      </c>
      <c r="B33" s="43">
        <v>0.01</v>
      </c>
      <c r="C33" s="32">
        <f t="shared" si="3"/>
        <v>16.353489443879923</v>
      </c>
      <c r="D33" s="18">
        <f t="shared" si="0"/>
        <v>0.009899331878712172</v>
      </c>
      <c r="E33" s="17">
        <f t="shared" si="1"/>
        <v>0.0198</v>
      </c>
      <c r="F33" s="16">
        <f t="shared" si="2"/>
        <v>0.0002</v>
      </c>
      <c r="G33" s="33">
        <f t="shared" si="4"/>
        <v>1.1926634377301277</v>
      </c>
      <c r="H33" s="32">
        <f t="shared" si="6"/>
        <v>16.609898429708412</v>
      </c>
      <c r="I33" s="34">
        <f t="shared" si="5"/>
        <v>16.353489443879923</v>
      </c>
    </row>
    <row r="34" spans="1:9" ht="16.5" thickBot="1">
      <c r="A34" s="14">
        <v>15</v>
      </c>
      <c r="B34" s="43">
        <v>0.01</v>
      </c>
      <c r="C34" s="32">
        <f t="shared" si="3"/>
        <v>17.53615288161005</v>
      </c>
      <c r="D34" s="18">
        <f t="shared" si="0"/>
        <v>0.009427935122583017</v>
      </c>
      <c r="E34" s="17">
        <f t="shared" si="1"/>
        <v>0.0198</v>
      </c>
      <c r="F34" s="16">
        <f t="shared" si="2"/>
        <v>0.0002</v>
      </c>
      <c r="G34" s="33">
        <f t="shared" si="4"/>
        <v>0.8641279949000109</v>
      </c>
      <c r="H34" s="32">
        <f t="shared" si="6"/>
        <v>17.73608328468718</v>
      </c>
      <c r="I34" s="34">
        <f t="shared" si="5"/>
        <v>17.53615288161005</v>
      </c>
    </row>
    <row r="35" spans="1:9" ht="16.5" thickBot="1">
      <c r="A35" s="14">
        <v>16</v>
      </c>
      <c r="B35" s="43">
        <v>0.01</v>
      </c>
      <c r="C35" s="32">
        <f t="shared" si="3"/>
        <v>18.390280876510058</v>
      </c>
      <c r="D35" s="18">
        <f t="shared" si="0"/>
        <v>0.008978985831031445</v>
      </c>
      <c r="E35" s="17">
        <f t="shared" si="1"/>
        <v>0.0198</v>
      </c>
      <c r="F35" s="16">
        <f t="shared" si="2"/>
        <v>0.0002</v>
      </c>
      <c r="G35" s="33">
        <f t="shared" si="4"/>
        <v>0.592063736265392</v>
      </c>
      <c r="H35" s="32">
        <f t="shared" si="6"/>
        <v>18.539143592934852</v>
      </c>
      <c r="I35" s="34">
        <f t="shared" si="5"/>
        <v>18.390280876510058</v>
      </c>
    </row>
    <row r="36" spans="1:9" ht="16.5" thickBot="1">
      <c r="A36" s="14">
        <v>17</v>
      </c>
      <c r="B36" s="43">
        <v>0.01</v>
      </c>
      <c r="C36" s="32">
        <f t="shared" si="3"/>
        <v>18.972344612775448</v>
      </c>
      <c r="D36" s="18">
        <f t="shared" si="0"/>
        <v>0.008551415077172804</v>
      </c>
      <c r="E36" s="17">
        <f t="shared" si="1"/>
        <v>0.0198</v>
      </c>
      <c r="F36" s="16">
        <f t="shared" si="2"/>
        <v>0.0002</v>
      </c>
      <c r="G36" s="33">
        <f t="shared" si="4"/>
        <v>0.38994064299198833</v>
      </c>
      <c r="H36" s="32">
        <f t="shared" si="6"/>
        <v>19.080804126919645</v>
      </c>
      <c r="I36" s="34">
        <f t="shared" si="5"/>
        <v>18.972344612775448</v>
      </c>
    </row>
    <row r="37" spans="1:9" ht="16.5" thickBot="1">
      <c r="A37" s="14">
        <v>18</v>
      </c>
      <c r="B37" s="43">
        <v>0.01</v>
      </c>
      <c r="C37" s="32">
        <f t="shared" si="3"/>
        <v>19.352285255767434</v>
      </c>
      <c r="D37" s="18">
        <f t="shared" si="0"/>
        <v>0.008144204835402671</v>
      </c>
      <c r="E37" s="17">
        <f t="shared" si="1"/>
        <v>0.0198</v>
      </c>
      <c r="F37" s="16">
        <f t="shared" si="2"/>
        <v>0.0002</v>
      </c>
      <c r="G37" s="33">
        <f t="shared" si="4"/>
        <v>0.2506952098951012</v>
      </c>
      <c r="H37" s="32">
        <f t="shared" si="6"/>
        <v>19.431584055090028</v>
      </c>
      <c r="I37" s="34">
        <f t="shared" si="5"/>
        <v>19.352285255767434</v>
      </c>
    </row>
    <row r="38" spans="1:9" ht="16.5" thickBot="1">
      <c r="A38" s="14">
        <v>19</v>
      </c>
      <c r="B38" s="43">
        <v>0.01</v>
      </c>
      <c r="C38" s="32">
        <f t="shared" si="3"/>
        <v>19.592980465662535</v>
      </c>
      <c r="D38" s="18">
        <f t="shared" si="0"/>
        <v>0.007756385557526353</v>
      </c>
      <c r="E38" s="17">
        <f t="shared" si="1"/>
        <v>0.0198</v>
      </c>
      <c r="F38" s="16">
        <f t="shared" si="2"/>
        <v>0.0002</v>
      </c>
      <c r="G38" s="33">
        <f t="shared" si="4"/>
        <v>0.15949451570834025</v>
      </c>
      <c r="H38" s="32">
        <f t="shared" si="6"/>
        <v>19.652488499325457</v>
      </c>
      <c r="I38" s="34">
        <f t="shared" si="5"/>
        <v>19.592980465662535</v>
      </c>
    </row>
    <row r="39" spans="1:9" ht="16.5" thickBot="1">
      <c r="A39" s="14">
        <v>20</v>
      </c>
      <c r="B39" s="43">
        <v>0.01</v>
      </c>
      <c r="C39" s="32">
        <f t="shared" si="3"/>
        <v>19.742474981370872</v>
      </c>
      <c r="D39" s="18">
        <f t="shared" si="0"/>
        <v>0.0073870338643108125</v>
      </c>
      <c r="E39" s="17">
        <f t="shared" si="1"/>
        <v>0.0198</v>
      </c>
      <c r="F39" s="16">
        <f t="shared" si="2"/>
        <v>0.0002</v>
      </c>
      <c r="G39" s="33">
        <f t="shared" si="4"/>
        <v>0.10168362474725247</v>
      </c>
      <c r="H39" s="32">
        <f t="shared" si="6"/>
        <v>19.789077814733254</v>
      </c>
      <c r="I39" s="34">
        <f t="shared" si="5"/>
        <v>19.742474981370872</v>
      </c>
    </row>
    <row r="40" spans="1:9" ht="16.5" thickBot="1">
      <c r="A40" s="14">
        <v>21</v>
      </c>
      <c r="B40" s="43">
        <v>0.01</v>
      </c>
      <c r="C40" s="32">
        <f t="shared" si="3"/>
        <v>19.834158606118123</v>
      </c>
      <c r="D40" s="17">
        <f>ABS((1/(1+$E$14)^A40)*($C$11*$C$10*$C$12)*(1-$C$12/$C$11)-$E$10/$C$12*((($C$10*$C$40)*(1-$C$40/$C$11))^2)/$E$14)</f>
        <v>97.45144411133981</v>
      </c>
      <c r="E40" s="17"/>
      <c r="F40" s="16"/>
      <c r="G40" s="33">
        <f t="shared" si="4"/>
        <v>0.0657864901942567</v>
      </c>
      <c r="H40" s="32">
        <f t="shared" si="6"/>
        <v>19.872556925475198</v>
      </c>
      <c r="I40" s="34">
        <f t="shared" si="5"/>
        <v>19.834158606118123</v>
      </c>
    </row>
    <row r="41" spans="3:7" ht="16.5" thickBot="1">
      <c r="C41" s="19" t="s">
        <v>24</v>
      </c>
      <c r="D41" s="44">
        <f>SUM(D19:D40)</f>
        <v>97.7153034340536</v>
      </c>
      <c r="G41" s="41">
        <f>MAX(G19:G40)</f>
        <v>1.983143864646102</v>
      </c>
    </row>
    <row r="42" spans="2:7" ht="16.5" thickBot="1">
      <c r="B42" s="42"/>
      <c r="E42" s="12"/>
      <c r="G42" s="36" t="s">
        <v>29</v>
      </c>
    </row>
    <row r="43" spans="2:5" ht="15.75">
      <c r="B43" s="42" t="s">
        <v>32</v>
      </c>
      <c r="D43" s="12"/>
      <c r="E43" s="12"/>
    </row>
    <row r="44" spans="4:5" ht="15.75">
      <c r="D44" s="12"/>
      <c r="E44" s="12"/>
    </row>
  </sheetData>
  <mergeCells count="1">
    <mergeCell ref="D17:D18"/>
  </mergeCells>
  <printOptions/>
  <pageMargins left="0.75" right="0.75" top="1" bottom="1" header="0.5" footer="0.5"/>
  <pageSetup orientation="portrait" paperSize="9"/>
  <drawing r:id="rId10"/>
  <legacyDrawing r:id="rId9"/>
  <oleObjects>
    <oleObject progId="Equation.3" shapeId="5383603" r:id="rId1"/>
    <oleObject progId="Equation.3" shapeId="5410167" r:id="rId2"/>
    <oleObject progId="Equation.3" shapeId="5433720" r:id="rId3"/>
    <oleObject progId="Equation.3" shapeId="5715732" r:id="rId4"/>
    <oleObject progId="Equation.3" shapeId="5756129" r:id="rId5"/>
    <oleObject progId="Equation.3" shapeId="5763131" r:id="rId6"/>
    <oleObject progId="Equation.3" shapeId="6093329" r:id="rId7"/>
    <oleObject progId="Equation.3" shapeId="670961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workbookViewId="0" topLeftCell="A1">
      <selection activeCell="N4" sqref="N4"/>
    </sheetView>
  </sheetViews>
  <sheetFormatPr defaultColWidth="11.5546875" defaultRowHeight="15.75"/>
  <cols>
    <col min="1" max="1" width="5.10546875" style="0" customWidth="1"/>
  </cols>
  <sheetData>
    <row r="2" ht="13.5" thickBot="1"/>
    <row r="3" spans="2:3" ht="27.75" thickBot="1">
      <c r="B3" s="3" t="s">
        <v>7</v>
      </c>
      <c r="C3" s="4">
        <v>1E-05</v>
      </c>
    </row>
    <row r="4" spans="2:3" ht="16.5" thickBot="1">
      <c r="B4" s="9" t="s">
        <v>4</v>
      </c>
      <c r="C4" s="6">
        <v>1</v>
      </c>
    </row>
    <row r="5" spans="2:3" ht="16.5" thickBot="1">
      <c r="B5" s="5" t="s">
        <v>5</v>
      </c>
      <c r="C5" s="6">
        <v>1</v>
      </c>
    </row>
    <row r="6" spans="2:3" ht="27.75" thickBot="1">
      <c r="B6" s="3" t="s">
        <v>6</v>
      </c>
      <c r="C6" s="4">
        <f>C3*C4</f>
        <v>1E-05</v>
      </c>
    </row>
    <row r="8" spans="1:3" ht="13.5">
      <c r="A8" s="1" t="s">
        <v>2</v>
      </c>
      <c r="B8" s="2" t="s">
        <v>3</v>
      </c>
      <c r="C8" s="10" t="s">
        <v>8</v>
      </c>
    </row>
    <row r="9" spans="1:3" ht="12.75">
      <c r="A9">
        <v>0</v>
      </c>
      <c r="B9" s="8">
        <f>$C$4*$C$3/($C$5*$C$3+($C$4-$C$5*$C$3)*(2.71818)^(-$C$4*A9))</f>
        <v>1E-05</v>
      </c>
      <c r="C9" s="8">
        <f>$C$4*B9-$C$5*(B9^2)</f>
        <v>9.9999E-06</v>
      </c>
    </row>
    <row r="10" spans="1:3" ht="12.75">
      <c r="A10">
        <v>1</v>
      </c>
      <c r="B10" s="8">
        <f aca="true" t="shared" si="0" ref="B10:B30">$C$4*$C$3/($C$5*$C$3+($C$4-$C$5*$C$3)*(2.71818)^(-$C$4*A10))</f>
        <v>2.7181332975773076E-05</v>
      </c>
      <c r="C10" s="8">
        <f aca="true" t="shared" si="1" ref="C10:C30">$C$4*B10-$C$5*(B10^2)</f>
        <v>2.7180594150910736E-05</v>
      </c>
    </row>
    <row r="11" spans="1:3" ht="12.75">
      <c r="A11">
        <v>2</v>
      </c>
      <c r="B11" s="8">
        <f t="shared" si="0"/>
        <v>7.388030527884107E-05</v>
      </c>
      <c r="C11" s="8">
        <f t="shared" si="1"/>
        <v>7.387484697933297E-05</v>
      </c>
    </row>
    <row r="12" spans="1:3" ht="12.75">
      <c r="A12">
        <v>3</v>
      </c>
      <c r="B12" s="8">
        <f t="shared" si="0"/>
        <v>0.00020079447941930576</v>
      </c>
      <c r="C12" s="8">
        <f t="shared" si="1"/>
        <v>0.00020075416099634048</v>
      </c>
    </row>
    <row r="13" spans="1:3" ht="12.75">
      <c r="A13">
        <v>4</v>
      </c>
      <c r="B13" s="8">
        <f t="shared" si="0"/>
        <v>0.000545607302970837</v>
      </c>
      <c r="C13" s="8">
        <f t="shared" si="1"/>
        <v>0.0005453096156417819</v>
      </c>
    </row>
    <row r="14" spans="1:3" ht="12.75">
      <c r="A14">
        <v>5</v>
      </c>
      <c r="B14" s="8">
        <f t="shared" si="0"/>
        <v>0.0014816698650690515</v>
      </c>
      <c r="C14" s="8">
        <f t="shared" si="1"/>
        <v>0.0014794745194799978</v>
      </c>
    </row>
    <row r="15" spans="1:3" ht="12.75">
      <c r="A15">
        <v>6</v>
      </c>
      <c r="B15" s="8">
        <f t="shared" si="0"/>
        <v>0.004017218457390868</v>
      </c>
      <c r="C15" s="8">
        <f t="shared" si="1"/>
        <v>0.004001080413256466</v>
      </c>
    </row>
    <row r="16" spans="1:3" ht="12.75">
      <c r="A16">
        <v>7</v>
      </c>
      <c r="B16" s="8">
        <f t="shared" si="0"/>
        <v>0.010844669655333254</v>
      </c>
      <c r="C16" s="8">
        <f t="shared" si="1"/>
        <v>0.010727062795399948</v>
      </c>
    </row>
    <row r="17" spans="1:3" ht="12.75">
      <c r="A17">
        <v>8</v>
      </c>
      <c r="B17" s="8">
        <f t="shared" si="0"/>
        <v>0.02893854943713557</v>
      </c>
      <c r="C17" s="8">
        <f t="shared" si="1"/>
        <v>0.02810110979361003</v>
      </c>
    </row>
    <row r="18" spans="1:3" ht="12.75">
      <c r="A18">
        <v>9</v>
      </c>
      <c r="B18" s="8">
        <f t="shared" si="0"/>
        <v>0.07493432882210128</v>
      </c>
      <c r="C18" s="8">
        <f t="shared" si="1"/>
        <v>0.06931917518608248</v>
      </c>
    </row>
    <row r="19" spans="1:3" ht="12.75">
      <c r="A19">
        <v>10</v>
      </c>
      <c r="B19" s="8">
        <f t="shared" si="0"/>
        <v>0.18045171552604636</v>
      </c>
      <c r="C19" s="8">
        <f t="shared" si="1"/>
        <v>0.14788889388975318</v>
      </c>
    </row>
    <row r="20" spans="1:3" ht="12.75">
      <c r="A20">
        <v>11</v>
      </c>
      <c r="B20" s="8">
        <f t="shared" si="0"/>
        <v>0.37441379720437107</v>
      </c>
      <c r="C20" s="8">
        <f t="shared" si="1"/>
        <v>0.23422810566737517</v>
      </c>
    </row>
    <row r="21" spans="1:3" ht="12.75">
      <c r="A21">
        <v>12</v>
      </c>
      <c r="B21" s="8">
        <f t="shared" si="0"/>
        <v>0.61931340445787</v>
      </c>
      <c r="C21" s="8">
        <f t="shared" si="1"/>
        <v>0.2357643115166727</v>
      </c>
    </row>
    <row r="22" spans="1:3" ht="12.75">
      <c r="A22">
        <v>13</v>
      </c>
      <c r="B22" s="8">
        <f t="shared" si="0"/>
        <v>0.8155670323739432</v>
      </c>
      <c r="C22" s="8">
        <f t="shared" si="1"/>
        <v>0.1504174480787026</v>
      </c>
    </row>
    <row r="23" spans="1:3" ht="12.75">
      <c r="A23">
        <v>14</v>
      </c>
      <c r="B23" s="8">
        <f t="shared" si="0"/>
        <v>0.9231942440898191</v>
      </c>
      <c r="C23" s="8">
        <f t="shared" si="1"/>
        <v>0.07090663176924661</v>
      </c>
    </row>
    <row r="24" spans="1:3" ht="12.75">
      <c r="A24">
        <v>15</v>
      </c>
      <c r="B24" s="8">
        <f t="shared" si="0"/>
        <v>0.970301854646771</v>
      </c>
      <c r="C24" s="8">
        <f t="shared" si="1"/>
        <v>0.028816165515807457</v>
      </c>
    </row>
    <row r="25" spans="1:3" ht="12.75">
      <c r="A25">
        <v>16</v>
      </c>
      <c r="B25" s="8">
        <f t="shared" si="0"/>
        <v>0.988865227201434</v>
      </c>
      <c r="C25" s="8">
        <f t="shared" si="1"/>
        <v>0.011010789633290274</v>
      </c>
    </row>
    <row r="26" spans="1:3" ht="12.75">
      <c r="A26">
        <v>17</v>
      </c>
      <c r="B26" s="8">
        <f t="shared" si="0"/>
        <v>0.9958745561705229</v>
      </c>
      <c r="C26" s="8">
        <f t="shared" si="1"/>
        <v>0.004108424542686895</v>
      </c>
    </row>
    <row r="27" spans="1:3" ht="12.75">
      <c r="A27">
        <v>18</v>
      </c>
      <c r="B27" s="8">
        <f t="shared" si="0"/>
        <v>0.9984783090291188</v>
      </c>
      <c r="C27" s="8">
        <f t="shared" si="1"/>
        <v>0.0015193754274702709</v>
      </c>
    </row>
    <row r="28" spans="1:3" ht="12.75">
      <c r="A28">
        <v>19</v>
      </c>
      <c r="B28" s="8">
        <f t="shared" si="0"/>
        <v>0.9994396412118467</v>
      </c>
      <c r="C28" s="8">
        <f t="shared" si="1"/>
        <v>0.0005600447861818791</v>
      </c>
    </row>
    <row r="29" spans="1:3" ht="12.75">
      <c r="A29">
        <v>20</v>
      </c>
      <c r="B29" s="8">
        <f t="shared" si="0"/>
        <v>0.9997937747532332</v>
      </c>
      <c r="C29" s="8">
        <f t="shared" si="1"/>
        <v>0.0002061827179143938</v>
      </c>
    </row>
    <row r="30" spans="1:3" ht="12.75">
      <c r="A30">
        <v>21</v>
      </c>
      <c r="B30" s="8">
        <f t="shared" si="0"/>
        <v>0.9999241212380905</v>
      </c>
      <c r="C30" s="8">
        <f t="shared" si="1"/>
        <v>7.587300432299049E-05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5301178" r:id="rId1"/>
    <oleObject progId="Equation.3" shapeId="530253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1">
      <selection activeCell="G24" sqref="G23:G24"/>
    </sheetView>
  </sheetViews>
  <sheetFormatPr defaultColWidth="11.5546875" defaultRowHeight="15.75"/>
  <cols>
    <col min="1" max="1" width="2.3359375" style="0" customWidth="1"/>
    <col min="2" max="2" width="6.4453125" style="0" bestFit="1" customWidth="1"/>
    <col min="3" max="3" width="13.10546875" style="0" bestFit="1" customWidth="1"/>
    <col min="4" max="4" width="12.3359375" style="0" bestFit="1" customWidth="1"/>
    <col min="5" max="5" width="13.5546875" style="0" bestFit="1" customWidth="1"/>
    <col min="6" max="6" width="9.6640625" style="0" bestFit="1" customWidth="1"/>
    <col min="7" max="7" width="11.996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5546875" defaultRowHeight="15.75"/>
  <cols>
    <col min="1" max="1" width="2.3359375" style="0" customWidth="1"/>
    <col min="2" max="2" width="6.4453125" style="0" bestFit="1" customWidth="1"/>
    <col min="3" max="3" width="13.10546875" style="0" bestFit="1" customWidth="1"/>
    <col min="4" max="4" width="12.3359375" style="0" bestFit="1" customWidth="1"/>
    <col min="5" max="5" width="13.5546875" style="0" bestFit="1" customWidth="1"/>
    <col min="6" max="6" width="9.6640625" style="0" bestFit="1" customWidth="1"/>
    <col min="7" max="7" width="7.4453125" style="0" bestFit="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Phillip/LeBel User</cp:lastModifiedBy>
  <dcterms:created xsi:type="dcterms:W3CDTF">2009-04-18T21:30:08Z</dcterms:created>
  <cp:category/>
  <cp:version/>
  <cp:contentType/>
  <cp:contentStatus/>
</cp:coreProperties>
</file>