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40" windowWidth="16100" windowHeight="13240" tabRatio="466" activeTab="1"/>
  </bookViews>
  <sheets>
    <sheet name="MoneyMultiplierCaseStudy" sheetId="1" r:id="rId1"/>
    <sheet name="MoneyMultiplierSolu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<sst xmlns="http://schemas.openxmlformats.org/spreadsheetml/2006/main" count="262" uniqueCount="100">
  <si>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</si>
  <si>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</si>
  <si>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</si>
  <si>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</si>
  <si>
    <t>Case Study Solution Tableau</t>
  </si>
  <si>
    <t>Simulation</t>
  </si>
  <si>
    <t>Reference Base Case</t>
  </si>
  <si>
    <t>P. LeBel</t>
  </si>
  <si>
    <t>Total Liabilities + Net Worth</t>
  </si>
  <si>
    <t>RRRDD</t>
  </si>
  <si>
    <t>RRRTD</t>
  </si>
  <si>
    <t>Initial Required Reserves</t>
  </si>
  <si>
    <t>Initial Actual Reserves</t>
  </si>
  <si>
    <t>Initial Excess Reserves</t>
  </si>
  <si>
    <t>Initial M2</t>
  </si>
  <si>
    <t>Initial M1</t>
  </si>
  <si>
    <t>Based on the initial T-Account, the initial M2 money supply total is</t>
  </si>
  <si>
    <t>Initial DDMultiplier</t>
  </si>
  <si>
    <t>Initial M1 Multiplier</t>
  </si>
  <si>
    <t>Initial M2 Multiplier</t>
  </si>
  <si>
    <t>FR Sales</t>
  </si>
  <si>
    <t>FR Purchases</t>
  </si>
  <si>
    <t>DDRRR</t>
  </si>
  <si>
    <t>Case Study Control Panel</t>
  </si>
  <si>
    <t>Dr. P. LeBel</t>
  </si>
  <si>
    <t>Money Creation Under Fractional Reserves</t>
  </si>
  <si>
    <t>Assets</t>
  </si>
  <si>
    <t>Cash</t>
  </si>
  <si>
    <t>Demand Deposits</t>
  </si>
  <si>
    <t>Time Deposits</t>
  </si>
  <si>
    <t>Federal Reserve Deposits</t>
  </si>
  <si>
    <t>a.</t>
  </si>
  <si>
    <t>b.</t>
  </si>
  <si>
    <t>Treasury Bonds</t>
  </si>
  <si>
    <t>Consider the following Transactions, or T-Account, Tableau for the economy's banking system:</t>
  </si>
  <si>
    <t>Loans</t>
  </si>
  <si>
    <t>Net Worth</t>
  </si>
  <si>
    <t>Total Assets</t>
  </si>
  <si>
    <t>Buildings and Equipment</t>
  </si>
  <si>
    <t>Total Liabilities+Net Worth</t>
  </si>
  <si>
    <t>Liabilities Plus Net Worth</t>
  </si>
  <si>
    <t>©2006</t>
  </si>
  <si>
    <t>With the same level of initial reserve requirements,</t>
  </si>
  <si>
    <t>The new level of the supply money will be:</t>
  </si>
  <si>
    <t>Total reserves will be:</t>
  </si>
  <si>
    <t>Required reserves will be:</t>
  </si>
  <si>
    <t xml:space="preserve">If the banking system lends out all excess reserves, </t>
  </si>
  <si>
    <t>the change in the money supply will be:</t>
  </si>
  <si>
    <t>Based on changes in bank lending, the new T-Account statement will be:</t>
  </si>
  <si>
    <t>c.</t>
  </si>
  <si>
    <t>Based on the initial conditions, derive the following based on changes in the required reserve ratios:</t>
  </si>
  <si>
    <t>DD RRR</t>
  </si>
  <si>
    <t>TDRRR</t>
  </si>
  <si>
    <t>d.</t>
  </si>
  <si>
    <t>e.</t>
  </si>
  <si>
    <t>f.</t>
  </si>
  <si>
    <t>Initial required reserves will be:</t>
  </si>
  <si>
    <t>The initial level of excess reserves will be:</t>
  </si>
  <si>
    <t>Cash Held by Public</t>
  </si>
  <si>
    <r>
      <t>(or c/</t>
    </r>
    <r>
      <rPr>
        <sz val="10"/>
        <rFont val="Symbol"/>
        <family val="0"/>
      </rPr>
      <t>D</t>
    </r>
    <r>
      <rPr>
        <sz val="10"/>
        <rFont val="Helv"/>
        <family val="0"/>
      </rPr>
      <t>DD)</t>
    </r>
  </si>
  <si>
    <r>
      <t>(or t/</t>
    </r>
    <r>
      <rPr>
        <sz val="10"/>
        <rFont val="Symbol"/>
        <family val="0"/>
      </rPr>
      <t>D</t>
    </r>
    <r>
      <rPr>
        <sz val="10"/>
        <rFont val="Helv"/>
        <family val="0"/>
      </rPr>
      <t>DD)</t>
    </r>
  </si>
  <si>
    <r>
      <t>(or x/</t>
    </r>
    <r>
      <rPr>
        <sz val="10"/>
        <rFont val="Symbol"/>
        <family val="0"/>
      </rPr>
      <t>D</t>
    </r>
    <r>
      <rPr>
        <sz val="10"/>
        <rFont val="Helv"/>
        <family val="0"/>
      </rPr>
      <t>DD)</t>
    </r>
  </si>
  <si>
    <t>Consider now the following required reserve and asset preference ratios:</t>
  </si>
  <si>
    <t>Demand Deposit Required Reserve Ratio</t>
  </si>
  <si>
    <t>Time Deposit Required Reserve Ratio</t>
  </si>
  <si>
    <t>which consists of:</t>
  </si>
  <si>
    <t>Cash Held by the Public</t>
  </si>
  <si>
    <t>Total banking system reserves will be:</t>
  </si>
  <si>
    <t>The change in Demand Deposits</t>
  </si>
  <si>
    <t>Change in Time Deposits</t>
  </si>
  <si>
    <t>Change in Cash Held by the Public</t>
  </si>
  <si>
    <t>The banking system demand deposit  multiplier will be:</t>
  </si>
  <si>
    <t>Total:</t>
  </si>
  <si>
    <t>Total</t>
  </si>
  <si>
    <t>Based on the initial conditions, if the Federal Reserve engages in open market transactions with banks of</t>
  </si>
  <si>
    <t>( or RRRDD)</t>
  </si>
  <si>
    <t>© 2006, 1999</t>
  </si>
  <si>
    <t>( or RRRTD)</t>
  </si>
  <si>
    <t>Public's Cash Preference Ratio(PCPR)</t>
  </si>
  <si>
    <t>Public's Time Deposit Preference Ratio (PTDPR)</t>
  </si>
  <si>
    <t>Bank's Excess Reserves Preference Ratio(BXRPR)</t>
  </si>
  <si>
    <t xml:space="preserve"> based on:</t>
  </si>
  <si>
    <t>New</t>
  </si>
  <si>
    <t>Old</t>
  </si>
  <si>
    <t>Change</t>
  </si>
  <si>
    <t>The level of excess reserves are:</t>
  </si>
  <si>
    <t>Based on:</t>
  </si>
  <si>
    <t>which when multiplied by the level of</t>
  </si>
  <si>
    <t xml:space="preserve">excess reserves yields the change in DD.  </t>
  </si>
  <si>
    <t>which when multiplied by excess reserves</t>
  </si>
  <si>
    <t>yields the change in the M2 money supply.</t>
  </si>
  <si>
    <t>Excess Reserves</t>
  </si>
  <si>
    <t>Change in Money Supply (M2)</t>
  </si>
  <si>
    <t>DD Multliplier</t>
  </si>
  <si>
    <t>MMultiplier</t>
  </si>
  <si>
    <t>Change in M2 Money Supply</t>
  </si>
  <si>
    <t>Sales, leading to</t>
  </si>
  <si>
    <t>Purchases, yielding</t>
  </si>
  <si>
    <t>Instructions:</t>
  </si>
  <si>
    <t>This module has three sections:  1. The base case study; 2. The solution tableau; 3. The case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</si>
</sst>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"/>
    <numFmt numFmtId="166" formatCode="0.0000"/>
    <numFmt numFmtId="167" formatCode="&quot;$&quot;#,##0.0000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Symbol"/>
      <family val="0"/>
    </font>
    <font>
      <b/>
      <i/>
      <sz val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6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164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5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164" fontId="7" fillId="0" borderId="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65" fontId="7" fillId="0" borderId="1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/>
    </xf>
    <xf numFmtId="165" fontId="7" fillId="0" borderId="12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 horizontal="right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165" fontId="7" fillId="0" borderId="13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/>
    </xf>
    <xf numFmtId="0" fontId="7" fillId="0" borderId="8" xfId="0" applyFont="1" applyBorder="1" applyAlignment="1">
      <alignment horizontal="right"/>
    </xf>
    <xf numFmtId="165" fontId="7" fillId="0" borderId="12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165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165" fontId="10" fillId="0" borderId="21" xfId="0" applyNumberFormat="1" applyFont="1" applyBorder="1" applyAlignment="1">
      <alignment/>
    </xf>
    <xf numFmtId="166" fontId="7" fillId="0" borderId="21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8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58"/>
  <sheetViews>
    <sheetView workbookViewId="0" topLeftCell="A1">
      <selection activeCell="C2" sqref="C2"/>
    </sheetView>
  </sheetViews>
  <sheetFormatPr defaultColWidth="11.421875" defaultRowHeight="12"/>
  <cols>
    <col min="1" max="2" width="4.00390625" style="1" customWidth="1"/>
    <col min="3" max="3" width="11.00390625" style="2" customWidth="1"/>
    <col min="4" max="4" width="17.57421875" style="1" customWidth="1"/>
    <col min="5" max="5" width="12.140625" style="1" customWidth="1"/>
    <col min="6" max="6" width="13.8515625" style="1" customWidth="1"/>
    <col min="7" max="7" width="6.00390625" style="1" customWidth="1"/>
    <col min="8" max="8" width="23.57421875" style="1" customWidth="1"/>
    <col min="9" max="9" width="15.57421875" style="1" customWidth="1"/>
    <col min="10" max="10" width="13.8515625" style="1" customWidth="1"/>
    <col min="11" max="11" width="5.421875" style="1" customWidth="1"/>
    <col min="12" max="12" width="7.8515625" style="1" customWidth="1"/>
    <col min="13" max="13" width="4.00390625" style="1" customWidth="1"/>
    <col min="14" max="14" width="5.140625" style="1" customWidth="1"/>
    <col min="15" max="15" width="4.00390625" style="1" customWidth="1"/>
    <col min="16" max="16" width="8.421875" style="1" customWidth="1"/>
    <col min="17" max="20" width="11.00390625" style="1" customWidth="1"/>
    <col min="21" max="22" width="14.421875" style="1" bestFit="1" customWidth="1"/>
    <col min="23" max="23" width="18.00390625" style="1" customWidth="1"/>
    <col min="24" max="16384" width="11.00390625" style="1" customWidth="1"/>
  </cols>
  <sheetData>
    <row r="1" ht="13.5" thickBot="1"/>
    <row r="2" spans="4:24" ht="13.5" thickBot="1">
      <c r="D2" s="4"/>
      <c r="E2" s="5"/>
      <c r="F2" s="6"/>
      <c r="G2" s="7" t="s">
        <v>25</v>
      </c>
      <c r="H2" s="6"/>
      <c r="I2" s="5"/>
      <c r="J2" s="10"/>
      <c r="R2" s="4"/>
      <c r="S2" s="5"/>
      <c r="T2" s="6"/>
      <c r="U2" s="7" t="s">
        <v>25</v>
      </c>
      <c r="V2" s="6"/>
      <c r="W2" s="5"/>
      <c r="X2" s="10"/>
    </row>
    <row r="3" spans="3:24" ht="13.5" thickBot="1">
      <c r="C3" s="12" t="s">
        <v>76</v>
      </c>
      <c r="F3"/>
      <c r="G3"/>
      <c r="H3"/>
      <c r="K3" s="3" t="s">
        <v>7</v>
      </c>
      <c r="X3" s="3" t="s">
        <v>24</v>
      </c>
    </row>
    <row r="4" spans="1:22" s="11" customFormat="1" ht="13.5" thickBot="1">
      <c r="A4" s="1"/>
      <c r="B4" s="1"/>
      <c r="C4" s="75" t="s">
        <v>98</v>
      </c>
      <c r="D4" s="76"/>
      <c r="E4" s="76"/>
      <c r="F4" s="76"/>
      <c r="G4" s="76"/>
      <c r="H4" s="76"/>
      <c r="I4" s="76"/>
      <c r="J4" s="76"/>
      <c r="K4" s="76"/>
      <c r="L4" s="77"/>
      <c r="M4" s="1"/>
      <c r="T4" s="35"/>
      <c r="U4" s="18" t="s">
        <v>23</v>
      </c>
      <c r="V4" s="16"/>
    </row>
    <row r="5" spans="1:22" s="11" customFormat="1" ht="13.5" thickBot="1">
      <c r="A5" s="1"/>
      <c r="B5" s="1"/>
      <c r="C5" s="78"/>
      <c r="D5" s="79" t="s">
        <v>99</v>
      </c>
      <c r="E5" s="79"/>
      <c r="F5" s="79"/>
      <c r="G5" s="79"/>
      <c r="H5" s="79"/>
      <c r="I5" s="79"/>
      <c r="J5" s="79"/>
      <c r="K5" s="79"/>
      <c r="L5" s="80"/>
      <c r="M5" s="1"/>
      <c r="U5" s="82" t="s">
        <v>5</v>
      </c>
      <c r="V5" s="83" t="s">
        <v>6</v>
      </c>
    </row>
    <row r="6" spans="1:22" s="11" customFormat="1" ht="12.75">
      <c r="A6" s="1"/>
      <c r="B6" s="1"/>
      <c r="C6" s="78"/>
      <c r="D6" s="79" t="s">
        <v>0</v>
      </c>
      <c r="E6" s="79"/>
      <c r="F6" s="79"/>
      <c r="G6" s="79"/>
      <c r="H6" s="79"/>
      <c r="I6" s="79"/>
      <c r="J6" s="79"/>
      <c r="K6" s="79"/>
      <c r="L6" s="80"/>
      <c r="M6" s="1"/>
      <c r="T6" s="32" t="s">
        <v>27</v>
      </c>
      <c r="U6" s="63">
        <v>2800</v>
      </c>
      <c r="V6" s="44">
        <v>3500</v>
      </c>
    </row>
    <row r="7" spans="1:22" s="11" customFormat="1" ht="12.75">
      <c r="A7" s="1"/>
      <c r="B7" s="1"/>
      <c r="C7" s="78"/>
      <c r="D7" s="79" t="s">
        <v>1</v>
      </c>
      <c r="E7" s="79"/>
      <c r="F7" s="79"/>
      <c r="G7" s="79"/>
      <c r="H7" s="79"/>
      <c r="I7" s="79"/>
      <c r="J7" s="79"/>
      <c r="K7" s="79"/>
      <c r="L7" s="80"/>
      <c r="M7" s="1"/>
      <c r="T7" s="32" t="s">
        <v>30</v>
      </c>
      <c r="U7" s="64">
        <v>2000</v>
      </c>
      <c r="V7" s="46">
        <v>2500</v>
      </c>
    </row>
    <row r="8" spans="1:22" s="11" customFormat="1" ht="12.75">
      <c r="A8" s="1"/>
      <c r="B8" s="1"/>
      <c r="C8" s="78"/>
      <c r="D8" s="79" t="s">
        <v>2</v>
      </c>
      <c r="E8" s="79"/>
      <c r="F8" s="79"/>
      <c r="G8" s="79"/>
      <c r="H8" s="79"/>
      <c r="I8" s="79"/>
      <c r="J8" s="79"/>
      <c r="K8" s="79"/>
      <c r="L8" s="80"/>
      <c r="M8" s="1"/>
      <c r="T8" s="32" t="s">
        <v>33</v>
      </c>
      <c r="U8" s="64">
        <v>7000</v>
      </c>
      <c r="V8" s="46">
        <v>10500</v>
      </c>
    </row>
    <row r="9" spans="1:22" s="11" customFormat="1" ht="13.5" thickBot="1">
      <c r="A9" s="1"/>
      <c r="B9" s="1"/>
      <c r="C9" s="9"/>
      <c r="D9" s="81" t="s">
        <v>3</v>
      </c>
      <c r="E9" s="81"/>
      <c r="F9" s="81"/>
      <c r="G9" s="81"/>
      <c r="H9" s="81"/>
      <c r="I9" s="81"/>
      <c r="J9" s="81"/>
      <c r="K9" s="81"/>
      <c r="L9" s="8"/>
      <c r="M9" s="1"/>
      <c r="T9" s="32" t="s">
        <v>35</v>
      </c>
      <c r="U9" s="64">
        <v>0</v>
      </c>
      <c r="V9" s="46">
        <v>0</v>
      </c>
    </row>
    <row r="10" spans="1:22" s="11" customFormat="1" ht="12.75" customHeight="1">
      <c r="A10" s="1"/>
      <c r="B10" s="1"/>
      <c r="C10" s="12"/>
      <c r="D10" s="1"/>
      <c r="E10" s="1"/>
      <c r="F10"/>
      <c r="G10"/>
      <c r="H10"/>
      <c r="I10" s="1"/>
      <c r="J10" s="1"/>
      <c r="K10" s="3"/>
      <c r="L10" s="1"/>
      <c r="M10" s="1"/>
      <c r="T10" s="32" t="s">
        <v>38</v>
      </c>
      <c r="U10" s="64">
        <v>9000</v>
      </c>
      <c r="V10" s="46">
        <v>8500</v>
      </c>
    </row>
    <row r="11" spans="3:22" s="11" customFormat="1" ht="12.75" customHeight="1" thickBot="1">
      <c r="C11" s="12" t="s">
        <v>34</v>
      </c>
      <c r="T11" s="32" t="s">
        <v>37</v>
      </c>
      <c r="U11" s="65">
        <f>SUM(U6:U10)</f>
        <v>20800</v>
      </c>
      <c r="V11" s="71">
        <f>SUM(V6:V10)</f>
        <v>25000</v>
      </c>
    </row>
    <row r="12" spans="3:22" s="11" customFormat="1" ht="12.75" customHeight="1" thickBot="1">
      <c r="C12" s="13"/>
      <c r="D12" s="14"/>
      <c r="E12" s="15" t="s">
        <v>26</v>
      </c>
      <c r="F12" s="15"/>
      <c r="G12" s="16"/>
      <c r="H12" s="17"/>
      <c r="I12" s="18" t="s">
        <v>40</v>
      </c>
      <c r="J12" s="14"/>
      <c r="K12" s="16"/>
      <c r="T12" s="32" t="s">
        <v>28</v>
      </c>
      <c r="U12" s="64">
        <v>10000</v>
      </c>
      <c r="V12" s="46">
        <v>12000</v>
      </c>
    </row>
    <row r="13" spans="3:22" s="11" customFormat="1" ht="12.75" customHeight="1">
      <c r="C13" s="19"/>
      <c r="D13" s="20"/>
      <c r="E13" s="21" t="s">
        <v>27</v>
      </c>
      <c r="F13" s="22">
        <f aca="true" t="shared" si="0" ref="F13:F18">U6</f>
        <v>2800</v>
      </c>
      <c r="G13" s="23"/>
      <c r="H13" s="24"/>
      <c r="I13" s="21" t="s">
        <v>28</v>
      </c>
      <c r="J13" s="22">
        <f>U12</f>
        <v>10000</v>
      </c>
      <c r="K13" s="23"/>
      <c r="T13" s="32" t="s">
        <v>29</v>
      </c>
      <c r="U13" s="66">
        <f>U12*U20</f>
        <v>8000</v>
      </c>
      <c r="V13" s="72">
        <f>V12*V20</f>
        <v>9000</v>
      </c>
    </row>
    <row r="14" spans="3:22" s="11" customFormat="1" ht="12.75" customHeight="1">
      <c r="C14" s="19"/>
      <c r="D14" s="20"/>
      <c r="E14" s="21" t="s">
        <v>30</v>
      </c>
      <c r="F14" s="22">
        <f t="shared" si="0"/>
        <v>2000</v>
      </c>
      <c r="G14" s="23"/>
      <c r="H14" s="24"/>
      <c r="I14" s="21" t="s">
        <v>29</v>
      </c>
      <c r="J14" s="22">
        <f>U13</f>
        <v>8000</v>
      </c>
      <c r="K14" s="23"/>
      <c r="T14" s="32" t="s">
        <v>36</v>
      </c>
      <c r="U14" s="66">
        <f>U11-U12-U13</f>
        <v>2800</v>
      </c>
      <c r="V14" s="72">
        <f>V11-V12-V13</f>
        <v>4000</v>
      </c>
    </row>
    <row r="15" spans="3:22" s="11" customFormat="1" ht="12.75" customHeight="1">
      <c r="C15" s="19"/>
      <c r="D15" s="20"/>
      <c r="E15" s="21" t="s">
        <v>33</v>
      </c>
      <c r="F15" s="22">
        <f t="shared" si="0"/>
        <v>7000</v>
      </c>
      <c r="G15" s="23"/>
      <c r="H15" s="24"/>
      <c r="I15" s="21"/>
      <c r="J15" s="22"/>
      <c r="K15" s="23"/>
      <c r="T15" s="32" t="s">
        <v>8</v>
      </c>
      <c r="U15" s="65">
        <f>SUM(U12:U14)</f>
        <v>20800</v>
      </c>
      <c r="V15" s="71">
        <f>SUM(V12:V14)</f>
        <v>25000</v>
      </c>
    </row>
    <row r="16" spans="3:22" s="11" customFormat="1" ht="12.75" customHeight="1">
      <c r="C16" s="19"/>
      <c r="D16" s="20"/>
      <c r="E16" s="21" t="s">
        <v>35</v>
      </c>
      <c r="F16" s="22">
        <f t="shared" si="0"/>
        <v>0</v>
      </c>
      <c r="G16" s="23"/>
      <c r="H16" s="24"/>
      <c r="I16" s="21" t="s">
        <v>36</v>
      </c>
      <c r="J16" s="22">
        <f>U14</f>
        <v>2800</v>
      </c>
      <c r="K16" s="23"/>
      <c r="T16" s="32" t="s">
        <v>58</v>
      </c>
      <c r="U16" s="66">
        <f>U12*U19</f>
        <v>2000</v>
      </c>
      <c r="V16" s="72">
        <f>V12*V19</f>
        <v>3000</v>
      </c>
    </row>
    <row r="17" spans="3:22" s="11" customFormat="1" ht="12.75" customHeight="1">
      <c r="C17" s="19"/>
      <c r="D17" s="20"/>
      <c r="E17" s="21" t="s">
        <v>38</v>
      </c>
      <c r="F17" s="22">
        <f t="shared" si="0"/>
        <v>9000</v>
      </c>
      <c r="G17" s="23"/>
      <c r="H17" s="24"/>
      <c r="I17" s="21"/>
      <c r="J17" s="22"/>
      <c r="K17" s="23"/>
      <c r="T17" s="32" t="s">
        <v>9</v>
      </c>
      <c r="U17" s="67">
        <v>0.16</v>
      </c>
      <c r="V17" s="73">
        <v>0.13</v>
      </c>
    </row>
    <row r="18" spans="3:22" s="11" customFormat="1" ht="12.75" customHeight="1" thickBot="1">
      <c r="C18" s="25"/>
      <c r="D18" s="26"/>
      <c r="E18" s="27" t="s">
        <v>37</v>
      </c>
      <c r="F18" s="28">
        <f t="shared" si="0"/>
        <v>20800</v>
      </c>
      <c r="G18" s="29"/>
      <c r="H18" s="30"/>
      <c r="I18" s="27" t="s">
        <v>39</v>
      </c>
      <c r="J18" s="28">
        <f>U15</f>
        <v>20800</v>
      </c>
      <c r="K18" s="29"/>
      <c r="T18" s="32" t="s">
        <v>10</v>
      </c>
      <c r="U18" s="67">
        <v>0.05</v>
      </c>
      <c r="V18" s="73">
        <v>0.04</v>
      </c>
    </row>
    <row r="19" spans="3:22" s="11" customFormat="1" ht="12.75" customHeight="1" thickBot="1">
      <c r="C19" s="31"/>
      <c r="D19" s="20"/>
      <c r="E19" s="21"/>
      <c r="F19" s="22"/>
      <c r="G19" s="20"/>
      <c r="H19" s="35"/>
      <c r="I19" s="36" t="s">
        <v>58</v>
      </c>
      <c r="J19" s="52">
        <f>H27*J13</f>
        <v>2000</v>
      </c>
      <c r="K19" s="16"/>
      <c r="T19" s="39" t="s">
        <v>59</v>
      </c>
      <c r="U19" s="67">
        <v>0.2</v>
      </c>
      <c r="V19" s="73">
        <v>0.25</v>
      </c>
    </row>
    <row r="20" spans="3:22" s="11" customFormat="1" ht="12.75" customHeight="1" thickBot="1">
      <c r="C20" s="12">
        <v>1</v>
      </c>
      <c r="D20" s="11" t="s">
        <v>16</v>
      </c>
      <c r="E20" s="32"/>
      <c r="I20" s="49"/>
      <c r="J20" s="11" t="s">
        <v>65</v>
      </c>
      <c r="T20" s="39" t="s">
        <v>60</v>
      </c>
      <c r="U20" s="67">
        <v>0.8</v>
      </c>
      <c r="V20" s="73">
        <v>0.75</v>
      </c>
    </row>
    <row r="21" spans="3:22" s="11" customFormat="1" ht="12.75" customHeight="1" thickBot="1">
      <c r="C21" s="12"/>
      <c r="E21" s="32"/>
      <c r="G21" s="35"/>
      <c r="H21" s="50" t="s">
        <v>28</v>
      </c>
      <c r="I21" s="51"/>
      <c r="J21" s="22"/>
      <c r="T21" s="39" t="s">
        <v>61</v>
      </c>
      <c r="U21" s="67">
        <v>0</v>
      </c>
      <c r="V21" s="73">
        <v>0</v>
      </c>
    </row>
    <row r="22" spans="3:22" s="11" customFormat="1" ht="12.75" customHeight="1" thickBot="1">
      <c r="C22" s="12"/>
      <c r="E22" s="32"/>
      <c r="G22" s="35"/>
      <c r="H22" s="50" t="s">
        <v>29</v>
      </c>
      <c r="I22" s="51"/>
      <c r="J22" s="22"/>
      <c r="T22" s="32" t="s">
        <v>12</v>
      </c>
      <c r="U22" s="64">
        <f>SUM(U6:U7)</f>
        <v>4800</v>
      </c>
      <c r="V22" s="46">
        <f>SUM(V6:V7)</f>
        <v>6000</v>
      </c>
    </row>
    <row r="23" spans="3:22" s="11" customFormat="1" ht="12.75" customHeight="1" thickBot="1">
      <c r="C23" s="12"/>
      <c r="E23" s="32"/>
      <c r="G23" s="35"/>
      <c r="H23" s="50" t="s">
        <v>66</v>
      </c>
      <c r="I23" s="51"/>
      <c r="J23" s="22"/>
      <c r="T23" s="32" t="s">
        <v>11</v>
      </c>
      <c r="U23" s="64">
        <f>U17*U12+U18*U13</f>
        <v>2000</v>
      </c>
      <c r="V23" s="46">
        <f>V17*V12+V18*V13</f>
        <v>1920</v>
      </c>
    </row>
    <row r="24" spans="3:22" s="11" customFormat="1" ht="12.75" customHeight="1" thickBot="1">
      <c r="C24" s="12">
        <v>2</v>
      </c>
      <c r="D24" s="11" t="s">
        <v>62</v>
      </c>
      <c r="E24" s="32"/>
      <c r="I24" s="32"/>
      <c r="T24" s="32" t="s">
        <v>13</v>
      </c>
      <c r="U24" s="64">
        <f>U22-U23</f>
        <v>2800</v>
      </c>
      <c r="V24" s="46">
        <f>V22-V23</f>
        <v>4080</v>
      </c>
    </row>
    <row r="25" spans="3:22" s="11" customFormat="1" ht="12.75" customHeight="1" thickBot="1">
      <c r="C25" s="12"/>
      <c r="D25" s="35"/>
      <c r="E25" s="14"/>
      <c r="F25" s="14"/>
      <c r="G25" s="36" t="s">
        <v>63</v>
      </c>
      <c r="H25" s="37">
        <f>U17</f>
        <v>0.16</v>
      </c>
      <c r="I25" s="39" t="s">
        <v>75</v>
      </c>
      <c r="T25" s="32" t="s">
        <v>15</v>
      </c>
      <c r="U25" s="64">
        <f>U12+U16</f>
        <v>12000</v>
      </c>
      <c r="V25" s="46">
        <f>V12+V16</f>
        <v>15000</v>
      </c>
    </row>
    <row r="26" spans="3:22" s="11" customFormat="1" ht="12.75" customHeight="1" thickBot="1">
      <c r="C26" s="12"/>
      <c r="D26" s="35"/>
      <c r="E26" s="14"/>
      <c r="F26" s="14"/>
      <c r="G26" s="36" t="s">
        <v>64</v>
      </c>
      <c r="H26" s="37">
        <f>U18</f>
        <v>0.05</v>
      </c>
      <c r="I26" s="39" t="s">
        <v>77</v>
      </c>
      <c r="T26" s="32" t="s">
        <v>14</v>
      </c>
      <c r="U26" s="64">
        <f>U12+U13+U16</f>
        <v>20000</v>
      </c>
      <c r="V26" s="46">
        <f>V12+V13+V16</f>
        <v>24000</v>
      </c>
    </row>
    <row r="27" spans="3:22" s="11" customFormat="1" ht="12.75" customHeight="1" thickBot="1">
      <c r="C27" s="12"/>
      <c r="D27" s="35"/>
      <c r="E27" s="14"/>
      <c r="F27" s="38"/>
      <c r="G27" s="36" t="s">
        <v>78</v>
      </c>
      <c r="H27" s="37">
        <f>U19</f>
        <v>0.2</v>
      </c>
      <c r="I27" s="39" t="s">
        <v>59</v>
      </c>
      <c r="T27" s="32" t="s">
        <v>17</v>
      </c>
      <c r="U27" s="68">
        <f>1/($U$17+$U$19+($U$18*$U$20)+$U$21)</f>
        <v>2.5</v>
      </c>
      <c r="V27" s="74">
        <f>1/($V$17+$V$19+($V$18*$V$20)+$V$21)</f>
        <v>2.4390243902439024</v>
      </c>
    </row>
    <row r="28" spans="3:22" s="11" customFormat="1" ht="12.75" customHeight="1" thickBot="1">
      <c r="C28" s="12"/>
      <c r="D28" s="35"/>
      <c r="E28" s="36"/>
      <c r="F28" s="38"/>
      <c r="G28" s="36" t="s">
        <v>79</v>
      </c>
      <c r="H28" s="37">
        <f>U20</f>
        <v>0.8</v>
      </c>
      <c r="I28" s="39" t="s">
        <v>60</v>
      </c>
      <c r="T28" s="32" t="s">
        <v>18</v>
      </c>
      <c r="U28" s="68">
        <f>(1+U19)/($U$17+$U$19+($U$18*$U$20)+$U$21)</f>
        <v>2.9999999999999996</v>
      </c>
      <c r="V28" s="74">
        <f>(1+V19)/($V$17+$V$19+($V$18*$V$20)+$V$21)</f>
        <v>3.0487804878048776</v>
      </c>
    </row>
    <row r="29" spans="3:22" s="11" customFormat="1" ht="12.75" customHeight="1" thickBot="1">
      <c r="C29" s="12"/>
      <c r="D29" s="35"/>
      <c r="E29" s="14"/>
      <c r="F29" s="14"/>
      <c r="G29" s="36" t="s">
        <v>80</v>
      </c>
      <c r="H29" s="37">
        <f>U21</f>
        <v>0</v>
      </c>
      <c r="I29" s="39" t="s">
        <v>61</v>
      </c>
      <c r="T29" s="32" t="s">
        <v>19</v>
      </c>
      <c r="U29" s="68">
        <f>(1+U19+U20)/($U$17+$U$19+($U$18*$U$20)+$U$21)</f>
        <v>5</v>
      </c>
      <c r="V29" s="74">
        <f>(1+V19+V20)/($V$17+$V$19+($V$18*$V$20)+$V$21)</f>
        <v>4.878048780487805</v>
      </c>
    </row>
    <row r="30" spans="3:22" s="11" customFormat="1" ht="12.75" customHeight="1" thickBot="1">
      <c r="C30" s="12"/>
      <c r="D30" s="32" t="s">
        <v>31</v>
      </c>
      <c r="E30" s="11" t="s">
        <v>67</v>
      </c>
      <c r="H30" s="32"/>
      <c r="I30" s="34"/>
      <c r="T30" s="32" t="s">
        <v>20</v>
      </c>
      <c r="U30" s="64">
        <v>200</v>
      </c>
      <c r="V30" s="46">
        <v>250</v>
      </c>
    </row>
    <row r="31" spans="3:22" s="11" customFormat="1" ht="12.75" customHeight="1" thickBot="1">
      <c r="C31" s="12"/>
      <c r="D31" s="32" t="s">
        <v>32</v>
      </c>
      <c r="E31" s="11" t="s">
        <v>56</v>
      </c>
      <c r="H31" s="32"/>
      <c r="I31" s="34"/>
      <c r="T31" s="32" t="s">
        <v>21</v>
      </c>
      <c r="U31" s="64">
        <v>300</v>
      </c>
      <c r="V31" s="46">
        <v>320</v>
      </c>
    </row>
    <row r="32" spans="3:22" s="11" customFormat="1" ht="12.75" customHeight="1" thickBot="1">
      <c r="C32" s="12"/>
      <c r="D32" s="32" t="s">
        <v>31</v>
      </c>
      <c r="E32" s="11" t="s">
        <v>57</v>
      </c>
      <c r="I32" s="34"/>
      <c r="J32" s="33"/>
      <c r="S32" s="32" t="s">
        <v>31</v>
      </c>
      <c r="T32" s="32" t="s">
        <v>22</v>
      </c>
      <c r="U32" s="69">
        <v>0.08</v>
      </c>
      <c r="V32" s="45">
        <v>0.07</v>
      </c>
    </row>
    <row r="33" spans="3:22" s="11" customFormat="1" ht="12.75" customHeight="1" thickBot="1">
      <c r="C33" s="12">
        <v>3</v>
      </c>
      <c r="D33" s="11" t="s">
        <v>71</v>
      </c>
      <c r="H33" s="41"/>
      <c r="I33" s="11" t="s">
        <v>81</v>
      </c>
      <c r="S33" s="32" t="s">
        <v>31</v>
      </c>
      <c r="T33" s="32" t="s">
        <v>52</v>
      </c>
      <c r="U33" s="69">
        <v>0.1</v>
      </c>
      <c r="V33" s="45">
        <v>0.08</v>
      </c>
    </row>
    <row r="34" spans="3:22" s="11" customFormat="1" ht="12.75" customHeight="1">
      <c r="C34" s="12"/>
      <c r="I34" s="40"/>
      <c r="S34" s="32" t="s">
        <v>32</v>
      </c>
      <c r="T34" s="32" t="s">
        <v>22</v>
      </c>
      <c r="U34" s="69">
        <v>0.06</v>
      </c>
      <c r="V34" s="45">
        <v>0.05</v>
      </c>
    </row>
    <row r="35" spans="3:22" s="11" customFormat="1" ht="12.75" customHeight="1">
      <c r="C35" s="12"/>
      <c r="I35" s="56" t="s">
        <v>87</v>
      </c>
      <c r="S35" s="32" t="s">
        <v>32</v>
      </c>
      <c r="T35" s="32" t="s">
        <v>52</v>
      </c>
      <c r="U35" s="69">
        <v>0.08</v>
      </c>
      <c r="V35" s="45">
        <v>0.09</v>
      </c>
    </row>
    <row r="36" spans="3:22" s="11" customFormat="1" ht="12.75" customHeight="1">
      <c r="C36" s="12"/>
      <c r="I36" s="56" t="s">
        <v>88</v>
      </c>
      <c r="S36" s="32" t="s">
        <v>49</v>
      </c>
      <c r="T36" s="32" t="s">
        <v>22</v>
      </c>
      <c r="U36" s="69">
        <v>0.05</v>
      </c>
      <c r="V36" s="45">
        <v>0.04</v>
      </c>
    </row>
    <row r="37" spans="3:22" s="11" customFormat="1" ht="12.75" customHeight="1" thickBot="1">
      <c r="C37" s="12">
        <v>4</v>
      </c>
      <c r="D37" s="11" t="s">
        <v>46</v>
      </c>
      <c r="S37" s="32" t="s">
        <v>49</v>
      </c>
      <c r="T37" s="32" t="s">
        <v>52</v>
      </c>
      <c r="U37" s="69">
        <v>0.06</v>
      </c>
      <c r="V37" s="45">
        <v>0.07</v>
      </c>
    </row>
    <row r="38" spans="3:22" s="11" customFormat="1" ht="12.75" customHeight="1" thickBot="1">
      <c r="C38" s="12"/>
      <c r="D38" s="11" t="s">
        <v>47</v>
      </c>
      <c r="I38" s="32" t="s">
        <v>68</v>
      </c>
      <c r="J38" s="34"/>
      <c r="S38" s="32" t="s">
        <v>53</v>
      </c>
      <c r="T38" s="32" t="s">
        <v>22</v>
      </c>
      <c r="U38" s="69">
        <v>0.04</v>
      </c>
      <c r="V38" s="45">
        <v>0.05</v>
      </c>
    </row>
    <row r="39" spans="3:22" s="11" customFormat="1" ht="12.75" customHeight="1" thickBot="1">
      <c r="C39" s="12"/>
      <c r="I39" s="32" t="s">
        <v>69</v>
      </c>
      <c r="J39" s="34"/>
      <c r="S39" s="32" t="s">
        <v>53</v>
      </c>
      <c r="T39" s="32" t="s">
        <v>52</v>
      </c>
      <c r="U39" s="69">
        <v>0.04</v>
      </c>
      <c r="V39" s="45">
        <v>0.05</v>
      </c>
    </row>
    <row r="40" spans="3:22" s="11" customFormat="1" ht="12.75" customHeight="1" thickBot="1">
      <c r="C40" s="12"/>
      <c r="I40" s="32" t="s">
        <v>70</v>
      </c>
      <c r="J40" s="34"/>
      <c r="S40" s="32" t="s">
        <v>54</v>
      </c>
      <c r="T40" s="32" t="s">
        <v>22</v>
      </c>
      <c r="U40" s="69">
        <v>0.03</v>
      </c>
      <c r="V40" s="45">
        <v>0.04</v>
      </c>
    </row>
    <row r="41" spans="3:22" s="11" customFormat="1" ht="12.75" customHeight="1" thickBot="1">
      <c r="C41" s="12"/>
      <c r="I41" s="32" t="s">
        <v>72</v>
      </c>
      <c r="J41" s="34"/>
      <c r="S41" s="32" t="s">
        <v>54</v>
      </c>
      <c r="T41" s="32" t="s">
        <v>52</v>
      </c>
      <c r="U41" s="69">
        <v>0.02</v>
      </c>
      <c r="V41" s="45">
        <v>0.05</v>
      </c>
    </row>
    <row r="42" spans="3:22" s="11" customFormat="1" ht="12.75" customHeight="1" thickBot="1">
      <c r="C42" s="12" t="s">
        <v>48</v>
      </c>
      <c r="S42" s="32" t="s">
        <v>55</v>
      </c>
      <c r="T42" s="32" t="s">
        <v>22</v>
      </c>
      <c r="U42" s="69">
        <v>0.02</v>
      </c>
      <c r="V42" s="45">
        <v>0.03</v>
      </c>
    </row>
    <row r="43" spans="3:22" s="11" customFormat="1" ht="12.75" customHeight="1" thickBot="1">
      <c r="C43" s="13"/>
      <c r="D43" s="14"/>
      <c r="E43" s="15" t="s">
        <v>26</v>
      </c>
      <c r="F43" s="15"/>
      <c r="G43" s="16"/>
      <c r="H43" s="17"/>
      <c r="I43" s="18" t="s">
        <v>40</v>
      </c>
      <c r="J43" s="14"/>
      <c r="K43" s="16"/>
      <c r="S43" s="32" t="s">
        <v>55</v>
      </c>
      <c r="T43" s="32" t="s">
        <v>52</v>
      </c>
      <c r="U43" s="70">
        <v>0.01</v>
      </c>
      <c r="V43" s="47">
        <v>0.02</v>
      </c>
    </row>
    <row r="44" spans="3:11" s="11" customFormat="1" ht="12.75" customHeight="1">
      <c r="C44" s="19"/>
      <c r="D44" s="20"/>
      <c r="E44" s="21" t="s">
        <v>27</v>
      </c>
      <c r="F44" s="22"/>
      <c r="G44" s="23"/>
      <c r="H44" s="24"/>
      <c r="I44" s="21" t="s">
        <v>28</v>
      </c>
      <c r="J44" s="22"/>
      <c r="K44" s="23"/>
    </row>
    <row r="45" spans="3:11" s="11" customFormat="1" ht="12.75" customHeight="1">
      <c r="C45" s="19"/>
      <c r="D45" s="20"/>
      <c r="E45" s="21" t="s">
        <v>30</v>
      </c>
      <c r="F45" s="22"/>
      <c r="G45" s="23"/>
      <c r="H45" s="24"/>
      <c r="I45" s="21" t="s">
        <v>29</v>
      </c>
      <c r="J45" s="22"/>
      <c r="K45" s="23"/>
    </row>
    <row r="46" spans="3:11" s="11" customFormat="1" ht="12.75" customHeight="1">
      <c r="C46" s="19"/>
      <c r="D46" s="20"/>
      <c r="E46" s="21" t="s">
        <v>33</v>
      </c>
      <c r="F46" s="22"/>
      <c r="G46" s="23"/>
      <c r="H46" s="24"/>
      <c r="I46" s="21"/>
      <c r="J46" s="22"/>
      <c r="K46" s="23"/>
    </row>
    <row r="47" spans="3:11" s="11" customFormat="1" ht="12.75" customHeight="1">
      <c r="C47" s="19"/>
      <c r="D47" s="20"/>
      <c r="E47" s="21" t="s">
        <v>35</v>
      </c>
      <c r="F47" s="22"/>
      <c r="G47" s="23"/>
      <c r="H47" s="24"/>
      <c r="I47" s="21" t="s">
        <v>36</v>
      </c>
      <c r="J47" s="22"/>
      <c r="K47" s="23"/>
    </row>
    <row r="48" spans="3:11" s="11" customFormat="1" ht="12.75" customHeight="1">
      <c r="C48" s="19"/>
      <c r="D48" s="20"/>
      <c r="E48" s="21" t="s">
        <v>38</v>
      </c>
      <c r="F48" s="22"/>
      <c r="G48" s="23"/>
      <c r="H48" s="24"/>
      <c r="I48" s="21"/>
      <c r="J48" s="22"/>
      <c r="K48" s="23"/>
    </row>
    <row r="49" spans="3:11" s="11" customFormat="1" ht="12.75" customHeight="1" thickBot="1">
      <c r="C49" s="25"/>
      <c r="D49" s="26"/>
      <c r="E49" s="27" t="s">
        <v>37</v>
      </c>
      <c r="F49" s="28"/>
      <c r="G49" s="29"/>
      <c r="H49" s="30"/>
      <c r="I49" s="27" t="s">
        <v>39</v>
      </c>
      <c r="J49" s="28"/>
      <c r="K49" s="29"/>
    </row>
    <row r="50" spans="3:11" s="11" customFormat="1" ht="12.75" customHeight="1" thickBot="1">
      <c r="C50" s="12"/>
      <c r="H50" s="35"/>
      <c r="I50" s="36" t="s">
        <v>58</v>
      </c>
      <c r="J50" s="52"/>
      <c r="K50" s="16"/>
    </row>
    <row r="51" spans="3:4" s="11" customFormat="1" ht="12.75" customHeight="1" thickBot="1">
      <c r="C51" s="12">
        <v>5</v>
      </c>
      <c r="D51" s="11" t="s">
        <v>42</v>
      </c>
    </row>
    <row r="52" spans="3:8" s="11" customFormat="1" ht="12.75" customHeight="1" thickBot="1">
      <c r="C52" s="12"/>
      <c r="D52" s="32" t="s">
        <v>31</v>
      </c>
      <c r="G52" s="32" t="s">
        <v>44</v>
      </c>
      <c r="H52" s="34"/>
    </row>
    <row r="53" spans="3:8" s="11" customFormat="1" ht="12.75" customHeight="1" thickBot="1">
      <c r="C53" s="12"/>
      <c r="D53" s="32" t="s">
        <v>32</v>
      </c>
      <c r="G53" s="32" t="s">
        <v>45</v>
      </c>
      <c r="H53" s="34"/>
    </row>
    <row r="54" spans="3:8" s="11" customFormat="1" ht="12.75" customHeight="1" thickBot="1">
      <c r="C54" s="12"/>
      <c r="D54" s="32" t="s">
        <v>49</v>
      </c>
      <c r="G54" s="32" t="s">
        <v>85</v>
      </c>
      <c r="H54" s="34"/>
    </row>
    <row r="55" spans="3:10" s="11" customFormat="1" ht="12.75" customHeight="1" thickBot="1">
      <c r="C55" s="12">
        <v>6</v>
      </c>
      <c r="D55" s="11" t="s">
        <v>43</v>
      </c>
      <c r="H55" s="39" t="s">
        <v>82</v>
      </c>
      <c r="I55" s="39" t="s">
        <v>83</v>
      </c>
      <c r="J55" s="39" t="s">
        <v>84</v>
      </c>
    </row>
    <row r="56" spans="3:10" s="11" customFormat="1" ht="12.75" customHeight="1" thickBot="1">
      <c r="C56" s="54"/>
      <c r="D56" s="53"/>
      <c r="E56" s="35"/>
      <c r="F56" s="14"/>
      <c r="G56" s="50" t="s">
        <v>28</v>
      </c>
      <c r="H56" s="34"/>
      <c r="I56" s="34"/>
      <c r="J56" s="34"/>
    </row>
    <row r="57" spans="3:10" s="11" customFormat="1" ht="12.75" customHeight="1" thickBot="1">
      <c r="C57" s="12"/>
      <c r="D57" s="55"/>
      <c r="E57" s="35"/>
      <c r="F57" s="14"/>
      <c r="G57" s="50" t="s">
        <v>29</v>
      </c>
      <c r="H57" s="34"/>
      <c r="I57" s="34"/>
      <c r="J57" s="34"/>
    </row>
    <row r="58" spans="3:10" s="11" customFormat="1" ht="12.75" customHeight="1" thickBot="1">
      <c r="C58" s="12"/>
      <c r="E58" s="35"/>
      <c r="F58" s="14"/>
      <c r="G58" s="50" t="s">
        <v>66</v>
      </c>
      <c r="H58" s="34"/>
      <c r="I58" s="34"/>
      <c r="J58" s="34"/>
    </row>
    <row r="59" spans="3:11" s="11" customFormat="1" ht="12.75" customHeight="1" thickBot="1">
      <c r="C59" s="12"/>
      <c r="E59" s="35"/>
      <c r="F59" s="14"/>
      <c r="G59" s="50" t="s">
        <v>73</v>
      </c>
      <c r="H59" s="34"/>
      <c r="I59" s="34"/>
      <c r="J59" s="34"/>
      <c r="K59" s="11" t="s">
        <v>86</v>
      </c>
    </row>
    <row r="60" spans="3:10" s="11" customFormat="1" ht="12.75" customHeight="1">
      <c r="C60" s="12"/>
      <c r="E60" s="20"/>
      <c r="F60" s="20"/>
      <c r="G60" s="21"/>
      <c r="H60" s="22"/>
      <c r="I60" s="22"/>
      <c r="J60" s="22"/>
    </row>
    <row r="61" spans="3:10" s="11" customFormat="1" ht="12.75" customHeight="1">
      <c r="C61" s="12"/>
      <c r="E61" s="20"/>
      <c r="F61" s="20"/>
      <c r="G61" s="21"/>
      <c r="H61" s="22"/>
      <c r="I61" s="22" t="s">
        <v>89</v>
      </c>
      <c r="J61" s="22"/>
    </row>
    <row r="62" spans="3:10" s="11" customFormat="1" ht="12.75" customHeight="1">
      <c r="C62" s="12"/>
      <c r="E62" s="20"/>
      <c r="F62" s="20"/>
      <c r="G62" s="21"/>
      <c r="H62" s="22"/>
      <c r="I62" s="22" t="s">
        <v>90</v>
      </c>
      <c r="J62" s="22"/>
    </row>
    <row r="63" spans="3:4" s="11" customFormat="1" ht="12.75" customHeight="1">
      <c r="C63" s="12">
        <v>7</v>
      </c>
      <c r="D63" s="12" t="s">
        <v>74</v>
      </c>
    </row>
    <row r="64" spans="3:9" s="11" customFormat="1" ht="12.75" customHeight="1" thickBot="1">
      <c r="C64" s="12"/>
      <c r="D64" s="12"/>
      <c r="H64" s="11" t="s">
        <v>91</v>
      </c>
      <c r="I64" s="11" t="s">
        <v>92</v>
      </c>
    </row>
    <row r="65" spans="3:9" s="11" customFormat="1" ht="12.75" customHeight="1" thickBot="1">
      <c r="C65" s="12"/>
      <c r="D65" s="32" t="s">
        <v>31</v>
      </c>
      <c r="E65" s="34">
        <f>U30</f>
        <v>200</v>
      </c>
      <c r="F65" s="11" t="s">
        <v>96</v>
      </c>
      <c r="H65" s="34"/>
      <c r="I65" s="34"/>
    </row>
    <row r="66" spans="3:9" s="11" customFormat="1" ht="12.75" customHeight="1" thickBot="1">
      <c r="C66" s="12"/>
      <c r="D66" s="32" t="s">
        <v>32</v>
      </c>
      <c r="E66" s="34">
        <f>U31</f>
        <v>300</v>
      </c>
      <c r="F66" s="11" t="s">
        <v>97</v>
      </c>
      <c r="H66" s="34"/>
      <c r="I66" s="34"/>
    </row>
    <row r="67" spans="3:11" s="11" customFormat="1" ht="12.75" customHeight="1" thickBot="1">
      <c r="C67" s="12">
        <v>8</v>
      </c>
      <c r="D67" s="12" t="s">
        <v>50</v>
      </c>
      <c r="F67" s="32"/>
      <c r="G67" s="33"/>
      <c r="K67" s="33"/>
    </row>
    <row r="68" spans="3:10" s="11" customFormat="1" ht="12.75" customHeight="1" thickBot="1">
      <c r="C68" s="12"/>
      <c r="E68" s="58" t="s">
        <v>51</v>
      </c>
      <c r="F68" s="42" t="s">
        <v>52</v>
      </c>
      <c r="H68" s="39" t="s">
        <v>93</v>
      </c>
      <c r="I68" s="39" t="s">
        <v>94</v>
      </c>
      <c r="J68" s="57" t="s">
        <v>95</v>
      </c>
    </row>
    <row r="69" spans="3:15" s="11" customFormat="1" ht="12.75" customHeight="1" thickBot="1">
      <c r="C69" s="12"/>
      <c r="D69" s="32" t="s">
        <v>31</v>
      </c>
      <c r="E69" s="43">
        <f>U32</f>
        <v>0.08</v>
      </c>
      <c r="F69" s="43">
        <f>U33</f>
        <v>0.1</v>
      </c>
      <c r="H69" s="43"/>
      <c r="I69" s="41"/>
      <c r="J69" s="44"/>
      <c r="N69" s="1"/>
      <c r="O69" s="1"/>
    </row>
    <row r="70" spans="3:10" s="11" customFormat="1" ht="12.75" thickBot="1">
      <c r="C70" s="12"/>
      <c r="D70" s="32" t="s">
        <v>32</v>
      </c>
      <c r="E70" s="45">
        <f>U34</f>
        <v>0.06</v>
      </c>
      <c r="F70" s="45">
        <f>U35</f>
        <v>0.08</v>
      </c>
      <c r="H70" s="43"/>
      <c r="I70" s="41"/>
      <c r="J70" s="44"/>
    </row>
    <row r="71" spans="3:10" s="11" customFormat="1" ht="12.75" customHeight="1" thickBot="1">
      <c r="C71" s="12"/>
      <c r="D71" s="32" t="s">
        <v>49</v>
      </c>
      <c r="E71" s="45">
        <f>U36</f>
        <v>0.05</v>
      </c>
      <c r="F71" s="45">
        <f>U37</f>
        <v>0.06</v>
      </c>
      <c r="H71" s="43"/>
      <c r="I71" s="41"/>
      <c r="J71" s="44"/>
    </row>
    <row r="72" spans="3:10" s="11" customFormat="1" ht="12.75" customHeight="1" thickBot="1">
      <c r="C72" s="12"/>
      <c r="D72" s="32" t="s">
        <v>53</v>
      </c>
      <c r="E72" s="45">
        <f>U38</f>
        <v>0.04</v>
      </c>
      <c r="F72" s="45">
        <f>U39</f>
        <v>0.04</v>
      </c>
      <c r="H72" s="43"/>
      <c r="I72" s="41"/>
      <c r="J72" s="44"/>
    </row>
    <row r="73" spans="3:10" s="11" customFormat="1" ht="12.75" customHeight="1" thickBot="1">
      <c r="C73" s="12"/>
      <c r="D73" s="32" t="s">
        <v>54</v>
      </c>
      <c r="E73" s="45">
        <f>U40</f>
        <v>0.03</v>
      </c>
      <c r="F73" s="45">
        <f>U41</f>
        <v>0.02</v>
      </c>
      <c r="H73" s="43"/>
      <c r="I73" s="41"/>
      <c r="J73" s="44"/>
    </row>
    <row r="74" spans="3:10" s="11" customFormat="1" ht="12.75" customHeight="1" thickBot="1">
      <c r="C74" s="12"/>
      <c r="D74" s="32" t="s">
        <v>55</v>
      </c>
      <c r="E74" s="48">
        <f>U42</f>
        <v>0.02</v>
      </c>
      <c r="F74" s="48">
        <f>U43</f>
        <v>0.01</v>
      </c>
      <c r="H74" s="41"/>
      <c r="I74" s="41"/>
      <c r="J74" s="44"/>
    </row>
    <row r="75" spans="1:15" s="11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ht="12.75" customHeight="1">
      <c r="Q76" s="11"/>
    </row>
    <row r="77" ht="12.75"/>
    <row r="78" ht="12.75"/>
    <row r="79" ht="12.75"/>
    <row r="80" spans="14:15" ht="12.75">
      <c r="N80" s="11"/>
      <c r="O80" s="11"/>
    </row>
    <row r="81" spans="14:15" ht="12.75">
      <c r="N81" s="11"/>
      <c r="O81" s="11"/>
    </row>
    <row r="82" spans="14:15" ht="12.75">
      <c r="N82" s="11"/>
      <c r="O82" s="11"/>
    </row>
    <row r="83" spans="14:15" ht="12.75">
      <c r="N83" s="11"/>
      <c r="O83" s="11"/>
    </row>
    <row r="84" spans="14:15" ht="12.75">
      <c r="N84" s="11"/>
      <c r="O84" s="11"/>
    </row>
    <row r="85" spans="14:15" ht="12.75">
      <c r="N85" s="11"/>
      <c r="O85" s="11"/>
    </row>
    <row r="86" spans="14:15" ht="12.75">
      <c r="N86" s="11"/>
      <c r="O86" s="11"/>
    </row>
    <row r="87" spans="14:15" ht="12.75">
      <c r="N87" s="11"/>
      <c r="O87" s="11"/>
    </row>
    <row r="88" spans="14:15" ht="12.75">
      <c r="N88" s="11"/>
      <c r="O88" s="11"/>
    </row>
    <row r="89" spans="14:15" ht="12.75">
      <c r="N89" s="11"/>
      <c r="O89" s="11"/>
    </row>
    <row r="90" spans="14:15" ht="12.75">
      <c r="N90" s="11"/>
      <c r="O90" s="11"/>
    </row>
    <row r="91" spans="14:15" ht="12.75" customHeight="1">
      <c r="N91" s="11"/>
      <c r="O91" s="11"/>
    </row>
    <row r="92" spans="14:15" ht="12.75" customHeight="1">
      <c r="N92" s="11"/>
      <c r="O92" s="11"/>
    </row>
    <row r="93" spans="14:15" ht="12.75" customHeight="1">
      <c r="N93" s="11"/>
      <c r="O93" s="11"/>
    </row>
    <row r="94" spans="14:15" ht="12.75" customHeight="1">
      <c r="N94" s="11"/>
      <c r="O94" s="11"/>
    </row>
    <row r="95" spans="14:15" ht="12.75" customHeight="1">
      <c r="N95" s="11"/>
      <c r="O95" s="11"/>
    </row>
    <row r="96" spans="14:15" ht="12.75" customHeight="1">
      <c r="N96" s="11"/>
      <c r="O96" s="11"/>
    </row>
    <row r="97" spans="14:15" ht="12.75" customHeight="1">
      <c r="N97" s="11"/>
      <c r="O97" s="11"/>
    </row>
    <row r="98" spans="14:15" ht="12.75" customHeight="1">
      <c r="N98" s="11"/>
      <c r="O98" s="11"/>
    </row>
    <row r="99" spans="14:15" ht="12.75" customHeight="1">
      <c r="N99" s="11"/>
      <c r="O99" s="11"/>
    </row>
    <row r="100" spans="14:15" ht="12.75" customHeight="1">
      <c r="N100" s="11"/>
      <c r="O100" s="11"/>
    </row>
    <row r="101" spans="14:15" ht="12.75" customHeight="1">
      <c r="N101" s="11"/>
      <c r="O101" s="11"/>
    </row>
    <row r="102" spans="14:15" ht="12.75" customHeight="1">
      <c r="N102" s="11"/>
      <c r="O102" s="11"/>
    </row>
    <row r="103" spans="14:15" ht="12.75" customHeight="1">
      <c r="N103" s="11"/>
      <c r="O103" s="11"/>
    </row>
    <row r="104" spans="14:15" ht="12.75" customHeight="1">
      <c r="N104" s="11"/>
      <c r="O104" s="11"/>
    </row>
    <row r="105" spans="14:15" ht="12.75" customHeight="1">
      <c r="N105" s="11"/>
      <c r="O105" s="11"/>
    </row>
    <row r="106" spans="14:15" ht="12.75" customHeight="1">
      <c r="N106" s="11"/>
      <c r="O106" s="11"/>
    </row>
    <row r="107" spans="14:15" ht="12.75" customHeight="1">
      <c r="N107" s="11"/>
      <c r="O107" s="11"/>
    </row>
    <row r="108" spans="14:15" ht="12.75" customHeight="1">
      <c r="N108" s="11"/>
      <c r="O108" s="11"/>
    </row>
    <row r="109" spans="14:15" ht="12.75" customHeight="1">
      <c r="N109" s="11"/>
      <c r="O109" s="11"/>
    </row>
    <row r="110" spans="14:15" ht="12.75" customHeight="1">
      <c r="N110" s="11"/>
      <c r="O110" s="11"/>
    </row>
    <row r="111" spans="14:15" ht="12.75" customHeight="1">
      <c r="N111" s="11"/>
      <c r="O111" s="11"/>
    </row>
    <row r="112" spans="14:15" ht="12.75" customHeight="1">
      <c r="N112" s="11"/>
      <c r="O112" s="11"/>
    </row>
    <row r="113" spans="14:15" ht="12.75" customHeight="1">
      <c r="N113" s="11"/>
      <c r="O113" s="11"/>
    </row>
    <row r="114" spans="14:15" ht="12.75" customHeight="1">
      <c r="N114" s="11"/>
      <c r="O114" s="11"/>
    </row>
    <row r="115" spans="14:15" ht="12.75" customHeight="1">
      <c r="N115" s="11"/>
      <c r="O115" s="11"/>
    </row>
    <row r="116" spans="14:15" ht="12.75" customHeight="1">
      <c r="N116" s="11"/>
      <c r="O116" s="11"/>
    </row>
    <row r="117" spans="14:15" ht="12.75" customHeight="1">
      <c r="N117" s="11"/>
      <c r="O117" s="11"/>
    </row>
    <row r="118" spans="14:15" ht="12.75" customHeight="1">
      <c r="N118" s="11"/>
      <c r="O118" s="11"/>
    </row>
    <row r="119" spans="14:15" ht="12.75" customHeight="1">
      <c r="N119" s="11"/>
      <c r="O119" s="11"/>
    </row>
    <row r="120" spans="14:15" ht="12.75" customHeight="1">
      <c r="N120" s="11"/>
      <c r="O120" s="11"/>
    </row>
    <row r="121" spans="14:15" ht="12.75" customHeight="1">
      <c r="N121" s="11"/>
      <c r="O121" s="11"/>
    </row>
    <row r="122" spans="14:15" ht="12.75" customHeight="1">
      <c r="N122" s="11"/>
      <c r="O122" s="11"/>
    </row>
    <row r="123" spans="14:15" ht="12.75" customHeight="1">
      <c r="N123" s="11"/>
      <c r="O123" s="11"/>
    </row>
    <row r="124" spans="14:15" ht="12.75" customHeight="1">
      <c r="N124" s="11"/>
      <c r="O124" s="11"/>
    </row>
    <row r="125" spans="14:15" ht="12.75" customHeight="1">
      <c r="N125" s="11"/>
      <c r="O125" s="11"/>
    </row>
    <row r="126" spans="14:15" ht="12.75" customHeight="1">
      <c r="N126" s="11"/>
      <c r="O126" s="11"/>
    </row>
    <row r="127" spans="14:15" ht="12.75" customHeight="1">
      <c r="N127" s="11"/>
      <c r="O127" s="11"/>
    </row>
    <row r="128" spans="14:15" ht="12.75" customHeight="1">
      <c r="N128" s="11"/>
      <c r="O128" s="11"/>
    </row>
    <row r="129" spans="14:15" ht="12.75" customHeight="1">
      <c r="N129" s="11"/>
      <c r="O129" s="11"/>
    </row>
    <row r="130" spans="14:15" ht="12.75" customHeight="1">
      <c r="N130" s="11"/>
      <c r="O130" s="11"/>
    </row>
    <row r="131" spans="14:15" ht="12.75" customHeight="1">
      <c r="N131" s="11"/>
      <c r="O131" s="11"/>
    </row>
    <row r="132" spans="14:15" ht="12.75" customHeight="1">
      <c r="N132" s="11"/>
      <c r="O132" s="11"/>
    </row>
    <row r="133" spans="14:15" ht="12.75" customHeight="1">
      <c r="N133" s="11"/>
      <c r="O133" s="11"/>
    </row>
    <row r="134" spans="14:15" ht="12.75" customHeight="1">
      <c r="N134" s="11"/>
      <c r="O134" s="11"/>
    </row>
    <row r="135" spans="14:15" ht="12.75" customHeight="1">
      <c r="N135" s="11"/>
      <c r="O135" s="11"/>
    </row>
    <row r="136" spans="14:15" ht="12.75" customHeight="1">
      <c r="N136" s="11"/>
      <c r="O136" s="11"/>
    </row>
    <row r="137" spans="14:15" ht="12.75" customHeight="1">
      <c r="N137" s="11"/>
      <c r="O137" s="11"/>
    </row>
    <row r="138" spans="14:15" ht="12.75" customHeight="1">
      <c r="N138" s="11"/>
      <c r="O138" s="11"/>
    </row>
    <row r="139" spans="14:15" ht="12.75" customHeight="1">
      <c r="N139" s="11"/>
      <c r="O139" s="11"/>
    </row>
    <row r="140" spans="14:15" ht="12.75" customHeight="1">
      <c r="N140" s="11"/>
      <c r="O140" s="11"/>
    </row>
    <row r="141" spans="14:15" ht="12.75" customHeight="1">
      <c r="N141" s="11"/>
      <c r="O141" s="11"/>
    </row>
    <row r="142" spans="14:15" ht="12.75" customHeight="1">
      <c r="N142" s="11"/>
      <c r="O142" s="11"/>
    </row>
    <row r="143" spans="14:15" ht="12.75" customHeight="1">
      <c r="N143" s="11"/>
      <c r="O143" s="11"/>
    </row>
    <row r="144" spans="14:15" ht="12.75" customHeight="1">
      <c r="N144" s="11"/>
      <c r="O144" s="11"/>
    </row>
    <row r="145" spans="14:15" ht="12.75" customHeight="1">
      <c r="N145" s="11"/>
      <c r="O145" s="11"/>
    </row>
    <row r="146" spans="14:15" ht="12.75" customHeight="1">
      <c r="N146" s="11"/>
      <c r="O146" s="11"/>
    </row>
    <row r="147" spans="2:15" ht="12.75" customHeight="1">
      <c r="B147" s="11"/>
      <c r="C147" s="12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2:15" ht="12.75" customHeight="1">
      <c r="B148" s="11"/>
      <c r="C148" s="12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2:15" ht="12.75" customHeight="1">
      <c r="B149" s="11"/>
      <c r="C149" s="12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2:15" ht="12.75" customHeight="1">
      <c r="B150" s="11"/>
      <c r="C150" s="12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2:15" ht="12">
      <c r="B151" s="11"/>
      <c r="C151" s="12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2:15" ht="12">
      <c r="B152" s="11"/>
      <c r="C152" s="12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ht="10.5"/>
    <row r="154" ht="10.5"/>
    <row r="155" ht="10.5"/>
    <row r="156" ht="10.5"/>
    <row r="157" spans="3:17" ht="12.75">
      <c r="C157" s="1"/>
      <c r="D157" s="2"/>
      <c r="Q157" s="11"/>
    </row>
    <row r="158" ht="12.75">
      <c r="P158" s="11"/>
    </row>
  </sheetData>
  <printOptions/>
  <pageMargins left="0.3" right="0.3" top="0.7" bottom="0.7" header="0.5" footer="0.5"/>
  <pageSetup orientation="portrait" paperSize="9" scale="65"/>
  <headerFooter alignWithMargins="0">
    <oddFooter>&amp;CPage &amp;P</oddFooter>
  </headerFooter>
  <legacyDrawing r:id="rId3"/>
  <oleObjects>
    <oleObject progId="Equation.3" shapeId="1238865" r:id="rId1"/>
    <oleObject progId="Equation.3" shapeId="12388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M69"/>
  <sheetViews>
    <sheetView tabSelected="1" workbookViewId="0" topLeftCell="A1">
      <selection activeCell="B3" sqref="B3"/>
    </sheetView>
  </sheetViews>
  <sheetFormatPr defaultColWidth="11.421875" defaultRowHeight="12"/>
  <cols>
    <col min="6" max="6" width="12.140625" style="0" bestFit="1" customWidth="1"/>
    <col min="8" max="10" width="12.140625" style="0" bestFit="1" customWidth="1"/>
  </cols>
  <sheetData>
    <row r="1" spans="2:13" ht="13.5" thickBot="1">
      <c r="B1" s="1"/>
      <c r="C1" s="2"/>
      <c r="D1" s="4"/>
      <c r="E1" s="5"/>
      <c r="F1" s="6"/>
      <c r="G1" s="7" t="s">
        <v>25</v>
      </c>
      <c r="H1" s="6"/>
      <c r="I1" s="5"/>
      <c r="J1" s="10"/>
      <c r="K1" s="1"/>
      <c r="L1" s="1"/>
      <c r="M1" s="1"/>
    </row>
    <row r="2" spans="2:13" ht="13.5" thickBot="1">
      <c r="B2" s="1" t="s">
        <v>41</v>
      </c>
      <c r="C2" s="2"/>
      <c r="D2" s="1"/>
      <c r="E2" s="59"/>
      <c r="F2" s="60"/>
      <c r="G2" s="62" t="s">
        <v>4</v>
      </c>
      <c r="H2" s="61"/>
      <c r="I2" s="1"/>
      <c r="J2" s="1"/>
      <c r="K2" s="3" t="s">
        <v>7</v>
      </c>
      <c r="L2" s="1"/>
      <c r="M2" s="1"/>
    </row>
    <row r="3" spans="2:13" ht="12.75" thickBot="1">
      <c r="B3" s="11"/>
      <c r="C3" s="12" t="s">
        <v>34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2.75" thickBot="1">
      <c r="B4" s="11"/>
      <c r="C4" s="13"/>
      <c r="D4" s="14"/>
      <c r="E4" s="15" t="s">
        <v>26</v>
      </c>
      <c r="F4" s="15"/>
      <c r="G4" s="16"/>
      <c r="H4" s="17"/>
      <c r="I4" s="18" t="s">
        <v>40</v>
      </c>
      <c r="J4" s="14"/>
      <c r="K4" s="16"/>
      <c r="L4" s="11"/>
      <c r="M4" s="11"/>
    </row>
    <row r="5" spans="2:13" ht="12">
      <c r="B5" s="11"/>
      <c r="C5" s="19"/>
      <c r="D5" s="20"/>
      <c r="E5" s="21" t="s">
        <v>27</v>
      </c>
      <c r="F5" s="22">
        <f>MoneyMultiplierCaseStudy!U6</f>
        <v>2800</v>
      </c>
      <c r="G5" s="23"/>
      <c r="H5" s="24"/>
      <c r="I5" s="21" t="s">
        <v>28</v>
      </c>
      <c r="J5" s="22">
        <f>MoneyMultiplierCaseStudy!U12</f>
        <v>10000</v>
      </c>
      <c r="K5" s="23"/>
      <c r="L5" s="11"/>
      <c r="M5" s="11"/>
    </row>
    <row r="6" spans="2:13" ht="12">
      <c r="B6" s="11"/>
      <c r="C6" s="19"/>
      <c r="D6" s="20"/>
      <c r="E6" s="21" t="s">
        <v>30</v>
      </c>
      <c r="F6" s="22">
        <f>MoneyMultiplierCaseStudy!U7</f>
        <v>2000</v>
      </c>
      <c r="G6" s="23"/>
      <c r="H6" s="24"/>
      <c r="I6" s="21" t="s">
        <v>29</v>
      </c>
      <c r="J6" s="22">
        <f>MoneyMultiplierCaseStudy!U13</f>
        <v>8000</v>
      </c>
      <c r="K6" s="23"/>
      <c r="L6" s="11"/>
      <c r="M6" s="11"/>
    </row>
    <row r="7" spans="2:13" ht="12">
      <c r="B7" s="11"/>
      <c r="C7" s="19"/>
      <c r="D7" s="20"/>
      <c r="E7" s="21" t="s">
        <v>33</v>
      </c>
      <c r="F7" s="22">
        <f>MoneyMultiplierCaseStudy!U8</f>
        <v>7000</v>
      </c>
      <c r="G7" s="23"/>
      <c r="H7" s="24"/>
      <c r="I7" s="21"/>
      <c r="J7" s="22"/>
      <c r="K7" s="23"/>
      <c r="L7" s="11"/>
      <c r="M7" s="11"/>
    </row>
    <row r="8" spans="2:13" ht="12">
      <c r="B8" s="11"/>
      <c r="C8" s="19"/>
      <c r="D8" s="20"/>
      <c r="E8" s="21" t="s">
        <v>35</v>
      </c>
      <c r="F8" s="22">
        <f>MoneyMultiplierCaseStudy!U9</f>
        <v>0</v>
      </c>
      <c r="G8" s="23"/>
      <c r="H8" s="24"/>
      <c r="I8" s="21" t="s">
        <v>36</v>
      </c>
      <c r="J8" s="22">
        <f>MoneyMultiplierCaseStudy!U14</f>
        <v>2800</v>
      </c>
      <c r="K8" s="23"/>
      <c r="L8" s="11"/>
      <c r="M8" s="11"/>
    </row>
    <row r="9" spans="2:13" ht="12">
      <c r="B9" s="11"/>
      <c r="C9" s="19"/>
      <c r="D9" s="20"/>
      <c r="E9" s="21" t="s">
        <v>38</v>
      </c>
      <c r="F9" s="22">
        <f>MoneyMultiplierCaseStudy!U10</f>
        <v>9000</v>
      </c>
      <c r="G9" s="23"/>
      <c r="H9" s="24"/>
      <c r="I9" s="21"/>
      <c r="J9" s="22"/>
      <c r="K9" s="23"/>
      <c r="L9" s="11"/>
      <c r="M9" s="11"/>
    </row>
    <row r="10" spans="2:13" ht="12.75" thickBot="1">
      <c r="B10" s="11"/>
      <c r="C10" s="25"/>
      <c r="D10" s="26"/>
      <c r="E10" s="27" t="s">
        <v>37</v>
      </c>
      <c r="F10" s="28">
        <f>MoneyMultiplierCaseStudy!U11</f>
        <v>20800</v>
      </c>
      <c r="G10" s="29"/>
      <c r="H10" s="30"/>
      <c r="I10" s="27" t="s">
        <v>39</v>
      </c>
      <c r="J10" s="28">
        <f>MoneyMultiplierCaseStudy!U15</f>
        <v>20800</v>
      </c>
      <c r="K10" s="29"/>
      <c r="L10" s="11"/>
      <c r="M10" s="11"/>
    </row>
    <row r="11" spans="2:13" ht="12.75" thickBot="1">
      <c r="B11" s="11"/>
      <c r="C11" s="31"/>
      <c r="D11" s="20"/>
      <c r="E11" s="21"/>
      <c r="F11" s="22"/>
      <c r="G11" s="20"/>
      <c r="H11" s="35"/>
      <c r="I11" s="36" t="s">
        <v>58</v>
      </c>
      <c r="J11" s="52">
        <f>MoneyMultiplierCaseStudy!U16</f>
        <v>2000</v>
      </c>
      <c r="K11" s="16"/>
      <c r="L11" s="11"/>
      <c r="M11" s="11"/>
    </row>
    <row r="12" spans="2:13" ht="12.75" thickBot="1">
      <c r="B12" s="11"/>
      <c r="C12" s="12"/>
      <c r="D12" s="11"/>
      <c r="E12" s="32"/>
      <c r="F12" s="33"/>
      <c r="G12" s="11"/>
      <c r="H12" s="11"/>
      <c r="I12" s="32"/>
      <c r="J12" s="33"/>
      <c r="K12" s="11"/>
      <c r="L12" s="11"/>
      <c r="M12" s="11"/>
    </row>
    <row r="13" spans="2:13" ht="12.75" thickBot="1">
      <c r="B13" s="11"/>
      <c r="C13" s="12">
        <v>1</v>
      </c>
      <c r="D13" s="11" t="s">
        <v>16</v>
      </c>
      <c r="E13" s="32"/>
      <c r="F13" s="11"/>
      <c r="G13" s="11"/>
      <c r="H13" s="11"/>
      <c r="I13" s="49">
        <f>SUM(J5:J6)+J11</f>
        <v>20000</v>
      </c>
      <c r="J13" s="11" t="s">
        <v>65</v>
      </c>
      <c r="K13" s="11"/>
      <c r="L13" s="11"/>
      <c r="M13" s="11"/>
    </row>
    <row r="14" spans="2:13" ht="12.75" thickBot="1">
      <c r="B14" s="11"/>
      <c r="C14" s="12"/>
      <c r="D14" s="11"/>
      <c r="E14" s="32"/>
      <c r="F14" s="11"/>
      <c r="G14" s="35"/>
      <c r="H14" s="50" t="s">
        <v>28</v>
      </c>
      <c r="I14" s="51">
        <f>J5</f>
        <v>10000</v>
      </c>
      <c r="J14" s="22"/>
      <c r="K14" s="11"/>
      <c r="L14" s="11"/>
      <c r="M14" s="11"/>
    </row>
    <row r="15" spans="2:13" ht="12.75" thickBot="1">
      <c r="B15" s="11"/>
      <c r="C15" s="12"/>
      <c r="D15" s="11"/>
      <c r="E15" s="32"/>
      <c r="F15" s="11"/>
      <c r="G15" s="35"/>
      <c r="H15" s="50" t="s">
        <v>29</v>
      </c>
      <c r="I15" s="51">
        <f>J6</f>
        <v>8000</v>
      </c>
      <c r="J15" s="22"/>
      <c r="K15" s="11"/>
      <c r="L15" s="11"/>
      <c r="M15" s="11"/>
    </row>
    <row r="16" spans="2:13" ht="12.75" thickBot="1">
      <c r="B16" s="11"/>
      <c r="C16" s="12"/>
      <c r="D16" s="11"/>
      <c r="E16" s="32"/>
      <c r="F16" s="11"/>
      <c r="G16" s="35"/>
      <c r="H16" s="50" t="s">
        <v>66</v>
      </c>
      <c r="I16" s="51">
        <f>J11</f>
        <v>2000</v>
      </c>
      <c r="J16" s="22"/>
      <c r="K16" s="11"/>
      <c r="L16" s="11"/>
      <c r="M16" s="11"/>
    </row>
    <row r="17" spans="2:13" ht="12.75" thickBot="1">
      <c r="B17" s="11"/>
      <c r="C17" s="12">
        <v>2</v>
      </c>
      <c r="D17" s="11" t="s">
        <v>62</v>
      </c>
      <c r="E17" s="32"/>
      <c r="F17" s="11"/>
      <c r="G17" s="11"/>
      <c r="H17" s="11"/>
      <c r="I17" s="32"/>
      <c r="J17" s="11"/>
      <c r="K17" s="11"/>
      <c r="L17" s="11"/>
      <c r="M17" s="11"/>
    </row>
    <row r="18" spans="2:13" ht="12.75" thickBot="1">
      <c r="B18" s="11"/>
      <c r="C18" s="12"/>
      <c r="D18" s="35"/>
      <c r="E18" s="14"/>
      <c r="F18" s="14"/>
      <c r="G18" s="36" t="s">
        <v>63</v>
      </c>
      <c r="H18" s="37">
        <f>MoneyMultiplierCaseStudy!U17</f>
        <v>0.16</v>
      </c>
      <c r="I18" s="39" t="s">
        <v>75</v>
      </c>
      <c r="J18" s="11"/>
      <c r="K18" s="11"/>
      <c r="L18" s="11"/>
      <c r="M18" s="11"/>
    </row>
    <row r="19" spans="2:13" ht="12.75" thickBot="1">
      <c r="B19" s="11"/>
      <c r="C19" s="12"/>
      <c r="D19" s="35"/>
      <c r="E19" s="14"/>
      <c r="F19" s="14"/>
      <c r="G19" s="36" t="s">
        <v>64</v>
      </c>
      <c r="H19" s="37">
        <f>MoneyMultiplierCaseStudy!U18</f>
        <v>0.05</v>
      </c>
      <c r="I19" s="39" t="s">
        <v>77</v>
      </c>
      <c r="J19" s="11"/>
      <c r="K19" s="11"/>
      <c r="L19" s="11"/>
      <c r="M19" s="11"/>
    </row>
    <row r="20" spans="2:13" ht="12.75" thickBot="1">
      <c r="B20" s="11"/>
      <c r="C20" s="12"/>
      <c r="D20" s="35"/>
      <c r="E20" s="14"/>
      <c r="F20" s="38"/>
      <c r="G20" s="36" t="s">
        <v>78</v>
      </c>
      <c r="H20" s="37">
        <f>MoneyMultiplierCaseStudy!U19</f>
        <v>0.2</v>
      </c>
      <c r="I20" s="39" t="s">
        <v>59</v>
      </c>
      <c r="J20" s="11"/>
      <c r="K20" s="11"/>
      <c r="L20" s="11"/>
      <c r="M20" s="11"/>
    </row>
    <row r="21" spans="2:13" ht="12.75" thickBot="1">
      <c r="B21" s="11"/>
      <c r="C21" s="12"/>
      <c r="D21" s="35"/>
      <c r="E21" s="36"/>
      <c r="F21" s="38"/>
      <c r="G21" s="36" t="s">
        <v>79</v>
      </c>
      <c r="H21" s="37">
        <f>MoneyMultiplierCaseStudy!U20</f>
        <v>0.8</v>
      </c>
      <c r="I21" s="39" t="s">
        <v>60</v>
      </c>
      <c r="J21" s="11"/>
      <c r="K21" s="11"/>
      <c r="L21" s="11"/>
      <c r="M21" s="11"/>
    </row>
    <row r="22" spans="2:13" ht="12.75" thickBot="1">
      <c r="B22" s="11"/>
      <c r="C22" s="12"/>
      <c r="D22" s="35"/>
      <c r="E22" s="14"/>
      <c r="F22" s="14"/>
      <c r="G22" s="36" t="s">
        <v>80</v>
      </c>
      <c r="H22" s="37">
        <f>MoneyMultiplierCaseStudy!U21</f>
        <v>0</v>
      </c>
      <c r="I22" s="39" t="s">
        <v>61</v>
      </c>
      <c r="J22" s="11"/>
      <c r="K22" s="11"/>
      <c r="L22" s="11"/>
      <c r="M22" s="11"/>
    </row>
    <row r="23" spans="2:13" ht="12.75" thickBot="1">
      <c r="B23" s="11"/>
      <c r="C23" s="12"/>
      <c r="D23" s="32" t="s">
        <v>31</v>
      </c>
      <c r="E23" s="11" t="s">
        <v>67</v>
      </c>
      <c r="F23" s="11"/>
      <c r="G23" s="11"/>
      <c r="H23" s="32"/>
      <c r="I23" s="34">
        <f>SUM(F5:F6)</f>
        <v>4800</v>
      </c>
      <c r="J23" s="11"/>
      <c r="K23" s="11"/>
      <c r="L23" s="11"/>
      <c r="M23" s="11"/>
    </row>
    <row r="24" spans="2:13" ht="12.75" thickBot="1">
      <c r="B24" s="11"/>
      <c r="C24" s="12"/>
      <c r="D24" s="32" t="s">
        <v>32</v>
      </c>
      <c r="E24" s="11" t="s">
        <v>56</v>
      </c>
      <c r="F24" s="11"/>
      <c r="G24" s="11"/>
      <c r="H24" s="32"/>
      <c r="I24" s="34">
        <f>H18*J5+H19*J6</f>
        <v>2000</v>
      </c>
      <c r="J24" s="11"/>
      <c r="K24" s="11"/>
      <c r="L24" s="11"/>
      <c r="M24" s="11"/>
    </row>
    <row r="25" spans="2:13" ht="12.75" thickBot="1">
      <c r="B25" s="11"/>
      <c r="C25" s="12"/>
      <c r="D25" s="32" t="s">
        <v>31</v>
      </c>
      <c r="E25" s="11" t="s">
        <v>57</v>
      </c>
      <c r="F25" s="11"/>
      <c r="G25" s="11"/>
      <c r="H25" s="11"/>
      <c r="I25" s="34">
        <f>SUM(F5:F6)-H18*J5-H19*J6</f>
        <v>2800</v>
      </c>
      <c r="J25" s="33"/>
      <c r="K25" s="11"/>
      <c r="L25" s="11"/>
      <c r="M25" s="11"/>
    </row>
    <row r="26" spans="2:13" ht="12.75" thickBot="1">
      <c r="B26" s="11"/>
      <c r="C26" s="12">
        <v>3</v>
      </c>
      <c r="D26" s="11" t="s">
        <v>71</v>
      </c>
      <c r="E26" s="11"/>
      <c r="F26" s="11"/>
      <c r="G26" s="11"/>
      <c r="H26" s="41">
        <f>1/(H18+H20+(H19*H21)+H22)</f>
        <v>2.5</v>
      </c>
      <c r="I26" s="11" t="s">
        <v>81</v>
      </c>
      <c r="J26" s="11"/>
      <c r="K26" s="11"/>
      <c r="L26" s="11"/>
      <c r="M26" s="11"/>
    </row>
    <row r="27" spans="2:13" ht="12.75">
      <c r="B27" s="11"/>
      <c r="C27" s="12"/>
      <c r="D27" s="11"/>
      <c r="E27" s="11"/>
      <c r="F27" s="11"/>
      <c r="G27" s="11"/>
      <c r="H27" s="11"/>
      <c r="I27" s="40"/>
      <c r="J27" s="11"/>
      <c r="K27" s="11"/>
      <c r="L27" s="11"/>
      <c r="M27" s="11"/>
    </row>
    <row r="28" spans="2:13" ht="12.75">
      <c r="B28" s="11"/>
      <c r="C28" s="12"/>
      <c r="D28" s="11"/>
      <c r="E28" s="11"/>
      <c r="F28" s="11"/>
      <c r="G28" s="11"/>
      <c r="H28" s="11"/>
      <c r="I28" s="56" t="s">
        <v>87</v>
      </c>
      <c r="J28" s="11"/>
      <c r="K28" s="11"/>
      <c r="L28" s="11"/>
      <c r="M28" s="11"/>
    </row>
    <row r="29" spans="2:13" ht="12.75">
      <c r="B29" s="11"/>
      <c r="C29" s="12"/>
      <c r="D29" s="11"/>
      <c r="E29" s="11"/>
      <c r="F29" s="11"/>
      <c r="G29" s="11"/>
      <c r="H29" s="11"/>
      <c r="I29" s="56" t="s">
        <v>88</v>
      </c>
      <c r="J29" s="11"/>
      <c r="K29" s="11"/>
      <c r="L29" s="11"/>
      <c r="M29" s="11"/>
    </row>
    <row r="30" spans="2:13" ht="12.75" thickBot="1">
      <c r="B30" s="11"/>
      <c r="C30" s="12">
        <v>4</v>
      </c>
      <c r="D30" s="11" t="s">
        <v>46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2:13" ht="12.75" thickBot="1">
      <c r="B31" s="11"/>
      <c r="C31" s="12"/>
      <c r="D31" s="11" t="s">
        <v>47</v>
      </c>
      <c r="E31" s="11"/>
      <c r="F31" s="11"/>
      <c r="G31" s="11"/>
      <c r="H31" s="11"/>
      <c r="I31" s="32" t="s">
        <v>68</v>
      </c>
      <c r="J31" s="34">
        <f>I25*H26</f>
        <v>7000</v>
      </c>
      <c r="K31" s="11"/>
      <c r="L31" s="11"/>
      <c r="M31" s="11"/>
    </row>
    <row r="32" spans="2:13" ht="12.75" thickBot="1">
      <c r="B32" s="11"/>
      <c r="C32" s="12"/>
      <c r="D32" s="11"/>
      <c r="E32" s="11"/>
      <c r="F32" s="11"/>
      <c r="G32" s="11"/>
      <c r="H32" s="11"/>
      <c r="I32" s="32" t="s">
        <v>69</v>
      </c>
      <c r="J32" s="34">
        <f>H21*J31</f>
        <v>5600</v>
      </c>
      <c r="K32" s="11"/>
      <c r="L32" s="11"/>
      <c r="M32" s="11"/>
    </row>
    <row r="33" spans="2:13" ht="12.75" thickBot="1">
      <c r="B33" s="11"/>
      <c r="C33" s="12"/>
      <c r="D33" s="11"/>
      <c r="E33" s="11"/>
      <c r="F33" s="11"/>
      <c r="G33" s="11"/>
      <c r="H33" s="11"/>
      <c r="I33" s="32" t="s">
        <v>70</v>
      </c>
      <c r="J33" s="34">
        <f>H20*J31</f>
        <v>1400</v>
      </c>
      <c r="K33" s="11"/>
      <c r="L33" s="11"/>
      <c r="M33" s="11"/>
    </row>
    <row r="34" spans="2:13" ht="12.75" thickBot="1">
      <c r="B34" s="11"/>
      <c r="C34" s="12"/>
      <c r="D34" s="11"/>
      <c r="E34" s="11"/>
      <c r="F34" s="11"/>
      <c r="G34" s="11"/>
      <c r="H34" s="11"/>
      <c r="I34" s="32" t="s">
        <v>72</v>
      </c>
      <c r="J34" s="34">
        <f>SUM(J31:J33)</f>
        <v>14000</v>
      </c>
      <c r="K34" s="11"/>
      <c r="L34" s="11"/>
      <c r="M34" s="11"/>
    </row>
    <row r="35" spans="2:13" ht="12.75" thickBot="1">
      <c r="B35" s="11"/>
      <c r="C35" s="12" t="s">
        <v>48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2:13" ht="12.75" thickBot="1">
      <c r="B36" s="11"/>
      <c r="C36" s="13"/>
      <c r="D36" s="14"/>
      <c r="E36" s="15" t="s">
        <v>26</v>
      </c>
      <c r="F36" s="15"/>
      <c r="G36" s="16"/>
      <c r="H36" s="17"/>
      <c r="I36" s="18" t="s">
        <v>40</v>
      </c>
      <c r="J36" s="14"/>
      <c r="K36" s="16"/>
      <c r="L36" s="11"/>
      <c r="M36" s="11"/>
    </row>
    <row r="37" spans="2:13" ht="12">
      <c r="B37" s="11"/>
      <c r="C37" s="19"/>
      <c r="D37" s="20"/>
      <c r="E37" s="21" t="s">
        <v>27</v>
      </c>
      <c r="F37" s="22">
        <f>IF((F5-J33)&gt;0,(F5-J33),0)</f>
        <v>1400</v>
      </c>
      <c r="G37" s="23"/>
      <c r="H37" s="24"/>
      <c r="I37" s="21" t="s">
        <v>28</v>
      </c>
      <c r="J37" s="22">
        <f>J5+J31</f>
        <v>17000</v>
      </c>
      <c r="K37" s="23"/>
      <c r="L37" s="11"/>
      <c r="M37" s="11"/>
    </row>
    <row r="38" spans="2:13" ht="12">
      <c r="B38" s="11"/>
      <c r="C38" s="19"/>
      <c r="D38" s="20"/>
      <c r="E38" s="21" t="s">
        <v>30</v>
      </c>
      <c r="F38" s="22">
        <f>IF(J33&lt;F5,F6,F6-J33)</f>
        <v>2000</v>
      </c>
      <c r="G38" s="23"/>
      <c r="H38" s="24"/>
      <c r="I38" s="21" t="s">
        <v>29</v>
      </c>
      <c r="J38" s="22">
        <f>H21*J37</f>
        <v>13600</v>
      </c>
      <c r="K38" s="23"/>
      <c r="L38" s="11"/>
      <c r="M38" s="11"/>
    </row>
    <row r="39" spans="2:13" ht="12">
      <c r="B39" s="11"/>
      <c r="C39" s="19"/>
      <c r="D39" s="20"/>
      <c r="E39" s="21" t="s">
        <v>33</v>
      </c>
      <c r="F39" s="22">
        <f>F7</f>
        <v>7000</v>
      </c>
      <c r="G39" s="23"/>
      <c r="H39" s="24"/>
      <c r="I39" s="21"/>
      <c r="J39" s="22"/>
      <c r="K39" s="23"/>
      <c r="L39" s="11"/>
      <c r="M39" s="11"/>
    </row>
    <row r="40" spans="2:13" ht="12">
      <c r="B40" s="11"/>
      <c r="C40" s="19"/>
      <c r="D40" s="20"/>
      <c r="E40" s="21" t="s">
        <v>35</v>
      </c>
      <c r="F40" s="22">
        <f>J34</f>
        <v>14000</v>
      </c>
      <c r="G40" s="23"/>
      <c r="H40" s="24"/>
      <c r="I40" s="21" t="s">
        <v>36</v>
      </c>
      <c r="J40" s="22">
        <f>J8</f>
        <v>2800</v>
      </c>
      <c r="K40" s="23"/>
      <c r="L40" s="11"/>
      <c r="M40" s="11"/>
    </row>
    <row r="41" spans="2:13" ht="12">
      <c r="B41" s="11"/>
      <c r="C41" s="19"/>
      <c r="D41" s="20"/>
      <c r="E41" s="21" t="s">
        <v>38</v>
      </c>
      <c r="F41" s="22">
        <f>F9</f>
        <v>9000</v>
      </c>
      <c r="G41" s="23"/>
      <c r="H41" s="24"/>
      <c r="I41" s="21"/>
      <c r="J41" s="22"/>
      <c r="K41" s="23"/>
      <c r="L41" s="11"/>
      <c r="M41" s="11"/>
    </row>
    <row r="42" spans="2:13" ht="12.75" thickBot="1">
      <c r="B42" s="11"/>
      <c r="C42" s="25"/>
      <c r="D42" s="26"/>
      <c r="E42" s="27" t="s">
        <v>37</v>
      </c>
      <c r="F42" s="28">
        <f>SUM(F37:F41)</f>
        <v>33400</v>
      </c>
      <c r="G42" s="29"/>
      <c r="H42" s="30"/>
      <c r="I42" s="27" t="s">
        <v>39</v>
      </c>
      <c r="J42" s="28">
        <f>SUM(J37:J40)</f>
        <v>33400</v>
      </c>
      <c r="K42" s="29"/>
      <c r="L42" s="11"/>
      <c r="M42" s="11"/>
    </row>
    <row r="43" spans="2:13" ht="12.75" thickBot="1">
      <c r="B43" s="11"/>
      <c r="C43" s="12"/>
      <c r="D43" s="11"/>
      <c r="E43" s="11"/>
      <c r="F43" s="11"/>
      <c r="G43" s="11"/>
      <c r="H43" s="35"/>
      <c r="I43" s="36" t="s">
        <v>58</v>
      </c>
      <c r="J43" s="52">
        <f>J37*H20</f>
        <v>3400</v>
      </c>
      <c r="K43" s="16"/>
      <c r="L43" s="11"/>
      <c r="M43" s="11"/>
    </row>
    <row r="44" spans="2:13" ht="12.75" thickBot="1">
      <c r="B44" s="11"/>
      <c r="C44" s="12">
        <v>5</v>
      </c>
      <c r="D44" s="11" t="s">
        <v>42</v>
      </c>
      <c r="E44" s="11"/>
      <c r="F44" s="11"/>
      <c r="G44" s="11"/>
      <c r="H44" s="11"/>
      <c r="I44" s="11"/>
      <c r="J44" s="11"/>
      <c r="K44" s="11"/>
      <c r="L44" s="11"/>
      <c r="M44" s="11"/>
    </row>
    <row r="45" spans="2:13" ht="12.75" thickBot="1">
      <c r="B45" s="11"/>
      <c r="C45" s="12"/>
      <c r="D45" s="32" t="s">
        <v>31</v>
      </c>
      <c r="E45" s="11"/>
      <c r="F45" s="11"/>
      <c r="G45" s="32" t="s">
        <v>44</v>
      </c>
      <c r="H45" s="34">
        <f>SUM(F37:F38)</f>
        <v>3400</v>
      </c>
      <c r="I45" s="11"/>
      <c r="J45" s="11"/>
      <c r="K45" s="11"/>
      <c r="L45" s="11"/>
      <c r="M45" s="11"/>
    </row>
    <row r="46" spans="2:13" ht="12.75" thickBot="1">
      <c r="B46" s="11"/>
      <c r="C46" s="12"/>
      <c r="D46" s="32" t="s">
        <v>32</v>
      </c>
      <c r="E46" s="11"/>
      <c r="F46" s="11"/>
      <c r="G46" s="32" t="s">
        <v>45</v>
      </c>
      <c r="H46" s="34">
        <f>H18*J37+H19*J38</f>
        <v>3400</v>
      </c>
      <c r="I46" s="11"/>
      <c r="J46" s="11"/>
      <c r="K46" s="11"/>
      <c r="L46" s="11"/>
      <c r="M46" s="11"/>
    </row>
    <row r="47" spans="2:13" ht="12.75" thickBot="1">
      <c r="B47" s="11"/>
      <c r="C47" s="12"/>
      <c r="D47" s="32" t="s">
        <v>49</v>
      </c>
      <c r="E47" s="11"/>
      <c r="F47" s="11"/>
      <c r="G47" s="32" t="s">
        <v>85</v>
      </c>
      <c r="H47" s="34">
        <f>SUM(F37:F38)-H18*J37-H19*J38</f>
        <v>0</v>
      </c>
      <c r="I47" s="11"/>
      <c r="J47" s="11"/>
      <c r="K47" s="11"/>
      <c r="L47" s="11"/>
      <c r="M47" s="11"/>
    </row>
    <row r="48" spans="2:13" ht="12.75" thickBot="1">
      <c r="B48" s="11"/>
      <c r="C48" s="12">
        <v>6</v>
      </c>
      <c r="D48" s="11" t="s">
        <v>43</v>
      </c>
      <c r="E48" s="11"/>
      <c r="F48" s="11"/>
      <c r="G48" s="11"/>
      <c r="H48" s="39" t="s">
        <v>82</v>
      </c>
      <c r="I48" s="39" t="s">
        <v>83</v>
      </c>
      <c r="J48" s="39" t="s">
        <v>84</v>
      </c>
      <c r="K48" s="11"/>
      <c r="L48" s="11"/>
      <c r="M48" s="11"/>
    </row>
    <row r="49" spans="2:13" ht="12.75" thickBot="1">
      <c r="B49" s="11"/>
      <c r="C49" s="54"/>
      <c r="D49" s="53"/>
      <c r="E49" s="35"/>
      <c r="F49" s="14"/>
      <c r="G49" s="50" t="s">
        <v>28</v>
      </c>
      <c r="H49" s="34">
        <f>J37</f>
        <v>17000</v>
      </c>
      <c r="I49" s="34">
        <f>J5</f>
        <v>10000</v>
      </c>
      <c r="J49" s="34">
        <f>H49-I49</f>
        <v>7000</v>
      </c>
      <c r="K49" s="11"/>
      <c r="L49" s="11"/>
      <c r="M49" s="11"/>
    </row>
    <row r="50" spans="2:13" ht="12.75" thickBot="1">
      <c r="B50" s="11"/>
      <c r="C50" s="12"/>
      <c r="D50" s="55"/>
      <c r="E50" s="35"/>
      <c r="F50" s="14"/>
      <c r="G50" s="50" t="s">
        <v>29</v>
      </c>
      <c r="H50" s="34">
        <f>J38</f>
        <v>13600</v>
      </c>
      <c r="I50" s="34">
        <f>J6</f>
        <v>8000</v>
      </c>
      <c r="J50" s="34">
        <f>H50-I50</f>
        <v>5600</v>
      </c>
      <c r="K50" s="11"/>
      <c r="L50" s="11"/>
      <c r="M50" s="11"/>
    </row>
    <row r="51" spans="2:13" ht="12.75" thickBot="1">
      <c r="B51" s="11"/>
      <c r="C51" s="12"/>
      <c r="D51" s="11"/>
      <c r="E51" s="35"/>
      <c r="F51" s="14"/>
      <c r="G51" s="50" t="s">
        <v>66</v>
      </c>
      <c r="H51" s="34">
        <f>J43</f>
        <v>3400</v>
      </c>
      <c r="I51" s="34">
        <f>J11</f>
        <v>2000</v>
      </c>
      <c r="J51" s="34">
        <f>H51-I51</f>
        <v>1400</v>
      </c>
      <c r="K51" s="11"/>
      <c r="L51" s="11"/>
      <c r="M51" s="11"/>
    </row>
    <row r="52" spans="2:13" ht="12.75" thickBot="1">
      <c r="B52" s="11"/>
      <c r="C52" s="12"/>
      <c r="D52" s="11"/>
      <c r="E52" s="35"/>
      <c r="F52" s="14"/>
      <c r="G52" s="50" t="s">
        <v>73</v>
      </c>
      <c r="H52" s="34">
        <f>SUM(J37:J38)+J43</f>
        <v>34000</v>
      </c>
      <c r="I52" s="34">
        <f>SUM(I49:I51)</f>
        <v>20000</v>
      </c>
      <c r="J52" s="34">
        <f>H52-I52</f>
        <v>14000</v>
      </c>
      <c r="K52" s="11" t="s">
        <v>86</v>
      </c>
      <c r="L52" s="11"/>
      <c r="M52" s="11"/>
    </row>
    <row r="53" spans="2:13" ht="12.75">
      <c r="B53" s="11"/>
      <c r="C53" s="12"/>
      <c r="D53" s="11"/>
      <c r="E53" s="20"/>
      <c r="F53" s="20"/>
      <c r="G53" s="21"/>
      <c r="H53" s="22"/>
      <c r="I53" s="22"/>
      <c r="J53" s="22"/>
      <c r="K53" s="11"/>
      <c r="L53" s="11"/>
      <c r="M53" s="11"/>
    </row>
    <row r="54" spans="2:13" ht="12.75">
      <c r="B54" s="11"/>
      <c r="C54" s="12"/>
      <c r="D54" s="11"/>
      <c r="E54" s="20"/>
      <c r="F54" s="20"/>
      <c r="G54" s="21"/>
      <c r="H54" s="22"/>
      <c r="I54" s="22" t="s">
        <v>89</v>
      </c>
      <c r="J54" s="22"/>
      <c r="K54" s="11"/>
      <c r="L54" s="11"/>
      <c r="M54" s="11"/>
    </row>
    <row r="55" spans="2:13" ht="12.75">
      <c r="B55" s="11"/>
      <c r="C55" s="12"/>
      <c r="D55" s="11"/>
      <c r="E55" s="20"/>
      <c r="F55" s="20"/>
      <c r="G55" s="21"/>
      <c r="H55" s="22"/>
      <c r="I55" s="22" t="s">
        <v>90</v>
      </c>
      <c r="J55" s="22"/>
      <c r="K55" s="11"/>
      <c r="L55" s="11"/>
      <c r="M55" s="11"/>
    </row>
    <row r="56" spans="2:13" ht="12.75">
      <c r="B56" s="11"/>
      <c r="C56" s="12">
        <v>7</v>
      </c>
      <c r="D56" s="12" t="s">
        <v>74</v>
      </c>
      <c r="E56" s="11"/>
      <c r="F56" s="11"/>
      <c r="G56" s="11"/>
      <c r="H56" s="11"/>
      <c r="I56" s="11"/>
      <c r="J56" s="11"/>
      <c r="K56" s="11"/>
      <c r="L56" s="11"/>
      <c r="M56" s="11"/>
    </row>
    <row r="57" spans="2:13" ht="12.75" thickBot="1">
      <c r="B57" s="11"/>
      <c r="C57" s="12"/>
      <c r="D57" s="12"/>
      <c r="E57" s="11"/>
      <c r="F57" s="11"/>
      <c r="G57" s="11"/>
      <c r="H57" s="11" t="s">
        <v>91</v>
      </c>
      <c r="I57" s="11" t="s">
        <v>92</v>
      </c>
      <c r="J57" s="11"/>
      <c r="K57" s="11"/>
      <c r="L57" s="11"/>
      <c r="M57" s="11"/>
    </row>
    <row r="58" spans="2:13" ht="12.75" thickBot="1">
      <c r="B58" s="11"/>
      <c r="C58" s="12"/>
      <c r="D58" s="32" t="s">
        <v>31</v>
      </c>
      <c r="E58" s="34">
        <f>MoneyMultiplierCaseStudy!U30</f>
        <v>200</v>
      </c>
      <c r="F58" s="11" t="s">
        <v>96</v>
      </c>
      <c r="G58" s="11"/>
      <c r="H58" s="34">
        <f>(F5+F6-E58)-H18*J5-H19*J6</f>
        <v>2600</v>
      </c>
      <c r="I58" s="34">
        <f>((1+$H$20+$H$21)/($H$18+$H$20+($H$19*$H$21)+$H$22))*H58</f>
        <v>13000</v>
      </c>
      <c r="J58" s="11"/>
      <c r="K58" s="11"/>
      <c r="L58" s="11"/>
      <c r="M58" s="11"/>
    </row>
    <row r="59" spans="2:13" ht="12.75" thickBot="1">
      <c r="B59" s="11"/>
      <c r="C59" s="12"/>
      <c r="D59" s="32" t="s">
        <v>32</v>
      </c>
      <c r="E59" s="34">
        <f>MoneyMultiplierCaseStudy!U31</f>
        <v>300</v>
      </c>
      <c r="F59" s="11" t="s">
        <v>97</v>
      </c>
      <c r="G59" s="11"/>
      <c r="H59" s="34">
        <f>(F5+F6+E59)-H18*J5-H19*J6</f>
        <v>3100</v>
      </c>
      <c r="I59" s="34">
        <f>((1+$H$20+$H$21)/($H$18+$H$20+($H$19*$H$21)+$H$22))*H59</f>
        <v>15500</v>
      </c>
      <c r="J59" s="11"/>
      <c r="K59" s="11"/>
      <c r="L59" s="11"/>
      <c r="M59" s="11"/>
    </row>
    <row r="60" spans="2:13" ht="12.75" thickBot="1">
      <c r="B60" s="11"/>
      <c r="C60" s="12">
        <v>8</v>
      </c>
      <c r="D60" s="12" t="s">
        <v>50</v>
      </c>
      <c r="E60" s="11"/>
      <c r="F60" s="32"/>
      <c r="G60" s="33"/>
      <c r="H60" s="11"/>
      <c r="I60" s="11"/>
      <c r="J60" s="11"/>
      <c r="K60" s="33"/>
      <c r="L60" s="11"/>
      <c r="M60" s="11"/>
    </row>
    <row r="61" spans="2:13" ht="12.75" thickBot="1">
      <c r="B61" s="11"/>
      <c r="C61" s="12"/>
      <c r="D61" s="11"/>
      <c r="E61" s="58" t="s">
        <v>51</v>
      </c>
      <c r="F61" s="42" t="s">
        <v>52</v>
      </c>
      <c r="G61" s="11"/>
      <c r="H61" s="39" t="s">
        <v>93</v>
      </c>
      <c r="I61" s="39" t="s">
        <v>94</v>
      </c>
      <c r="J61" s="57" t="s">
        <v>95</v>
      </c>
      <c r="K61" s="11"/>
      <c r="L61" s="11"/>
      <c r="M61" s="11"/>
    </row>
    <row r="62" spans="2:13" ht="12.75" thickBot="1">
      <c r="B62" s="11"/>
      <c r="C62" s="12"/>
      <c r="D62" s="32" t="s">
        <v>31</v>
      </c>
      <c r="E62" s="43">
        <f>MoneyMultiplierCaseStudy!U32</f>
        <v>0.08</v>
      </c>
      <c r="F62" s="43">
        <f>MoneyMultiplierCaseStudy!U33</f>
        <v>0.1</v>
      </c>
      <c r="G62" s="11"/>
      <c r="H62" s="43">
        <f aca="true" t="shared" si="0" ref="H62:H67">1/(E62+$H$20+(F62*$H$21)+$H$22)</f>
        <v>2.7777777777777772</v>
      </c>
      <c r="I62" s="41">
        <f aca="true" t="shared" si="1" ref="I62:I67">(1+$H$20+$H$21)/(E62+$H$20+(F62*$H$21)+$H$22)</f>
        <v>5.5555555555555545</v>
      </c>
      <c r="J62" s="44">
        <f aca="true" t="shared" si="2" ref="J62:J67">I62*$I$25</f>
        <v>15555.555555555553</v>
      </c>
      <c r="K62" s="11"/>
      <c r="L62" s="11"/>
      <c r="M62" s="11"/>
    </row>
    <row r="63" spans="2:13" ht="12.75" thickBot="1">
      <c r="B63" s="11"/>
      <c r="C63" s="12"/>
      <c r="D63" s="32" t="s">
        <v>32</v>
      </c>
      <c r="E63" s="45">
        <f>MoneyMultiplierCaseStudy!U34</f>
        <v>0.06</v>
      </c>
      <c r="F63" s="45">
        <f>MoneyMultiplierCaseStudy!U35</f>
        <v>0.08</v>
      </c>
      <c r="G63" s="11"/>
      <c r="H63" s="43">
        <f t="shared" si="0"/>
        <v>3.0864197530864197</v>
      </c>
      <c r="I63" s="41">
        <f t="shared" si="1"/>
        <v>6.172839506172839</v>
      </c>
      <c r="J63" s="44">
        <f t="shared" si="2"/>
        <v>17283.95061728395</v>
      </c>
      <c r="K63" s="11"/>
      <c r="L63" s="11"/>
      <c r="M63" s="11"/>
    </row>
    <row r="64" spans="2:13" ht="12.75" thickBot="1">
      <c r="B64" s="11"/>
      <c r="C64" s="12"/>
      <c r="D64" s="32" t="s">
        <v>49</v>
      </c>
      <c r="E64" s="45">
        <f>MoneyMultiplierCaseStudy!U36</f>
        <v>0.05</v>
      </c>
      <c r="F64" s="45">
        <f>MoneyMultiplierCaseStudy!U37</f>
        <v>0.06</v>
      </c>
      <c r="G64" s="11"/>
      <c r="H64" s="43">
        <f t="shared" si="0"/>
        <v>3.3557046979865772</v>
      </c>
      <c r="I64" s="41">
        <f t="shared" si="1"/>
        <v>6.7114093959731544</v>
      </c>
      <c r="J64" s="44">
        <f t="shared" si="2"/>
        <v>18791.946308724833</v>
      </c>
      <c r="K64" s="11"/>
      <c r="L64" s="11"/>
      <c r="M64" s="11"/>
    </row>
    <row r="65" spans="2:13" ht="12.75" thickBot="1">
      <c r="B65" s="11"/>
      <c r="C65" s="12"/>
      <c r="D65" s="32" t="s">
        <v>53</v>
      </c>
      <c r="E65" s="45">
        <f>MoneyMultiplierCaseStudy!U38</f>
        <v>0.04</v>
      </c>
      <c r="F65" s="45">
        <f>MoneyMultiplierCaseStudy!U39</f>
        <v>0.04</v>
      </c>
      <c r="G65" s="11"/>
      <c r="H65" s="43">
        <f t="shared" si="0"/>
        <v>3.676470588235294</v>
      </c>
      <c r="I65" s="41">
        <f t="shared" si="1"/>
        <v>7.352941176470588</v>
      </c>
      <c r="J65" s="44">
        <f t="shared" si="2"/>
        <v>20588.235294117647</v>
      </c>
      <c r="K65" s="11"/>
      <c r="L65" s="11"/>
      <c r="M65" s="11"/>
    </row>
    <row r="66" spans="2:13" ht="12.75" thickBot="1">
      <c r="B66" s="11"/>
      <c r="C66" s="12"/>
      <c r="D66" s="32" t="s">
        <v>54</v>
      </c>
      <c r="E66" s="45">
        <f>MoneyMultiplierCaseStudy!U40</f>
        <v>0.03</v>
      </c>
      <c r="F66" s="45">
        <f>MoneyMultiplierCaseStudy!U41</f>
        <v>0.02</v>
      </c>
      <c r="G66" s="11"/>
      <c r="H66" s="43">
        <f t="shared" si="0"/>
        <v>4.065040650406504</v>
      </c>
      <c r="I66" s="41">
        <f t="shared" si="1"/>
        <v>8.130081300813009</v>
      </c>
      <c r="J66" s="44">
        <f t="shared" si="2"/>
        <v>22764.227642276426</v>
      </c>
      <c r="K66" s="11"/>
      <c r="L66" s="11"/>
      <c r="M66" s="11"/>
    </row>
    <row r="67" spans="2:13" ht="12.75" thickBot="1">
      <c r="B67" s="11"/>
      <c r="C67" s="12"/>
      <c r="D67" s="32" t="s">
        <v>55</v>
      </c>
      <c r="E67" s="48">
        <f>MoneyMultiplierCaseStudy!U42</f>
        <v>0.02</v>
      </c>
      <c r="F67" s="48">
        <f>MoneyMultiplierCaseStudy!U43</f>
        <v>0.01</v>
      </c>
      <c r="G67" s="11"/>
      <c r="H67" s="41">
        <f t="shared" si="0"/>
        <v>4.385964912280701</v>
      </c>
      <c r="I67" s="41">
        <f t="shared" si="1"/>
        <v>8.771929824561402</v>
      </c>
      <c r="J67" s="34">
        <f t="shared" si="2"/>
        <v>24561.403508771928</v>
      </c>
      <c r="K67" s="11"/>
      <c r="L67" s="11"/>
      <c r="M67" s="11"/>
    </row>
    <row r="68" spans="2:13" ht="12">
      <c r="B68" s="11"/>
      <c r="C68" s="12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2:13" ht="12">
      <c r="B69" s="11"/>
      <c r="C69" s="12"/>
      <c r="D69" s="11"/>
      <c r="E69" s="11"/>
      <c r="F69" s="11"/>
      <c r="G69" s="11"/>
      <c r="H69" s="11"/>
      <c r="I69" s="11"/>
      <c r="J69" s="11"/>
      <c r="K69" s="11"/>
      <c r="L69" s="11"/>
      <c r="M69" s="11"/>
    </row>
  </sheetData>
  <printOptions/>
  <pageMargins left="0.3" right="0.3" top="0.7" bottom="0.7" header="0.5" footer="0.5"/>
  <pageSetup orientation="portrait" paperSize="9" scale="65"/>
  <headerFooter alignWithMargins="0">
    <oddHeader>&amp;LMoneyMultiplierCaseStudy.xls&amp;CMoneyMultiplierSolution.xls&amp;R&amp;D, &amp;T</oddHeader>
    <oddFooter>&amp;L&amp;C- &amp;P -&amp;R</oddFooter>
  </headerFooter>
  <legacyDrawing r:id="rId3"/>
  <oleObjects>
    <oleObject progId="Equation.3" shapeId="658216" r:id="rId1"/>
    <oleObject progId="Equation.3" shapeId="65822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Trial User</cp:lastModifiedBy>
  <cp:lastPrinted>2006-10-10T21:08:13Z</cp:lastPrinted>
  <dcterms:created xsi:type="dcterms:W3CDTF">1998-11-21T23:01:41Z</dcterms:created>
  <cp:category/>
  <cp:version/>
  <cp:contentType/>
  <cp:contentStatus/>
</cp:coreProperties>
</file>