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6" yWindow="65516" windowWidth="13960" windowHeight="143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<sst xmlns="http://schemas.openxmlformats.org/spreadsheetml/2006/main" count="370" uniqueCount="77">
  <si>
    <t>Multiproduct  Monopoly Solution Tableau</t>
  </si>
  <si>
    <t>©2005, 2002</t>
  </si>
  <si>
    <t>Montclair State University</t>
  </si>
  <si>
    <t>School of Business</t>
  </si>
  <si>
    <t>Department of Economics and Finance</t>
  </si>
  <si>
    <t>P. LeBel</t>
  </si>
  <si>
    <t>©2002</t>
  </si>
  <si>
    <t xml:space="preserve">     Beyond the classic pure monopoly case of a single firm maximizing profit with a single product,</t>
  </si>
  <si>
    <t>TC =</t>
  </si>
  <si>
    <t>X =</t>
  </si>
  <si>
    <t>Px</t>
  </si>
  <si>
    <t>Py</t>
  </si>
  <si>
    <t>XY</t>
  </si>
  <si>
    <r>
      <t>X</t>
    </r>
    <r>
      <rPr>
        <vertAlign val="superscript"/>
        <sz val="18"/>
        <rFont val="Helv"/>
        <family val="0"/>
      </rPr>
      <t>2</t>
    </r>
  </si>
  <si>
    <r>
      <t>y</t>
    </r>
    <r>
      <rPr>
        <vertAlign val="superscript"/>
        <sz val="18"/>
        <rFont val="Helv"/>
        <family val="0"/>
      </rPr>
      <t>2</t>
    </r>
  </si>
  <si>
    <t xml:space="preserve">     First, derive the corresponding inverse equations of 1 and 2:</t>
  </si>
  <si>
    <t>Px =</t>
  </si>
  <si>
    <t>Py =</t>
  </si>
  <si>
    <t xml:space="preserve">     Next, define the firm's profit function as:</t>
  </si>
  <si>
    <t xml:space="preserve">  -TC</t>
  </si>
  <si>
    <r>
      <t>P</t>
    </r>
    <r>
      <rPr>
        <sz val="12"/>
        <rFont val="Helv"/>
        <family val="0"/>
      </rPr>
      <t xml:space="preserve"> =</t>
    </r>
  </si>
  <si>
    <r>
      <t>TR</t>
    </r>
    <r>
      <rPr>
        <vertAlign val="subscript"/>
        <sz val="18"/>
        <rFont val="Helv"/>
        <family val="0"/>
      </rPr>
      <t>X</t>
    </r>
  </si>
  <si>
    <r>
      <t xml:space="preserve">  +TR</t>
    </r>
    <r>
      <rPr>
        <vertAlign val="subscript"/>
        <sz val="18"/>
        <rFont val="Helv"/>
        <family val="0"/>
      </rPr>
      <t>Y</t>
    </r>
  </si>
  <si>
    <t>Substituting 3, 4, and 5:</t>
  </si>
  <si>
    <t xml:space="preserve"> - (</t>
  </si>
  <si>
    <r>
      <t>y</t>
    </r>
    <r>
      <rPr>
        <vertAlign val="superscript"/>
        <sz val="18"/>
        <rFont val="Helv"/>
        <family val="0"/>
      </rPr>
      <t>2</t>
    </r>
    <r>
      <rPr>
        <sz val="12"/>
        <rFont val="Helv"/>
        <family val="0"/>
      </rPr>
      <t>)</t>
    </r>
  </si>
  <si>
    <t>X</t>
  </si>
  <si>
    <t>Y =</t>
  </si>
  <si>
    <t>Y</t>
  </si>
  <si>
    <t>Y)Y</t>
  </si>
  <si>
    <t>X)X       +</t>
  </si>
  <si>
    <t>and whose combined cost  function is given as:</t>
  </si>
  <si>
    <t>Multiplying terms yields:</t>
  </si>
  <si>
    <r>
      <t>Y</t>
    </r>
    <r>
      <rPr>
        <vertAlign val="superscript"/>
        <sz val="18"/>
        <rFont val="Helv"/>
        <family val="0"/>
      </rPr>
      <t>2</t>
    </r>
  </si>
  <si>
    <t>which simplifies to:</t>
  </si>
  <si>
    <t>(Y)</t>
  </si>
  <si>
    <t xml:space="preserve">   Now determine the optimal profit level for each output by taking the first partial derivative:</t>
  </si>
  <si>
    <r>
      <t>d</t>
    </r>
    <r>
      <rPr>
        <sz val="12"/>
        <rFont val="Helv"/>
        <family val="0"/>
      </rPr>
      <t>P/</t>
    </r>
    <r>
      <rPr>
        <sz val="12"/>
        <rFont val="Symbol"/>
        <family val="0"/>
      </rPr>
      <t>d</t>
    </r>
    <r>
      <rPr>
        <sz val="12"/>
        <rFont val="Helv"/>
        <family val="0"/>
      </rPr>
      <t>X =</t>
    </r>
  </si>
  <si>
    <r>
      <t>d</t>
    </r>
    <r>
      <rPr>
        <sz val="12"/>
        <rFont val="Helv"/>
        <family val="0"/>
      </rPr>
      <t>P/</t>
    </r>
    <r>
      <rPr>
        <sz val="12"/>
        <rFont val="Symbol"/>
        <family val="0"/>
      </rPr>
      <t>d</t>
    </r>
    <r>
      <rPr>
        <sz val="12"/>
        <rFont val="Helv"/>
        <family val="0"/>
      </rPr>
      <t>Y =</t>
    </r>
  </si>
  <si>
    <t>9.a</t>
  </si>
  <si>
    <t>10.a</t>
  </si>
  <si>
    <t xml:space="preserve">    Re-arranging, we have:</t>
  </si>
  <si>
    <t>9.b</t>
  </si>
  <si>
    <t>Adjusting 9a to eliminate Y:</t>
  </si>
  <si>
    <t>and by substitution</t>
  </si>
  <si>
    <t xml:space="preserve">   Substituting these optimal quantities in equations 4 and 5 yields the following prices, and total</t>
  </si>
  <si>
    <t>revenues, against which we compute total costs, total profits, and the economic rate of return:</t>
  </si>
  <si>
    <t>TR</t>
  </si>
  <si>
    <t>TC</t>
  </si>
  <si>
    <t>Profit</t>
  </si>
  <si>
    <t>ERRS</t>
  </si>
  <si>
    <t>Adding 10.a to 9.b solve for X:</t>
  </si>
  <si>
    <t>Qopt</t>
  </si>
  <si>
    <t xml:space="preserve"> </t>
  </si>
  <si>
    <t>whose functional demand equations are given as:</t>
  </si>
  <si>
    <t xml:space="preserve">a single seller also may sell more than one product.  Consider  a monopolist selling two products </t>
  </si>
  <si>
    <t>MRx</t>
  </si>
  <si>
    <t>MRy</t>
  </si>
  <si>
    <t>TRx</t>
  </si>
  <si>
    <t>TRy</t>
  </si>
  <si>
    <t>Make two graphs:  1. AR and MR for each product; 2. TR for each product.</t>
  </si>
  <si>
    <t>Multiproduct  Monopoly Version B Solution Tableau</t>
  </si>
  <si>
    <t>Two-Product Monopoly Control Panel</t>
  </si>
  <si>
    <t>A</t>
  </si>
  <si>
    <t>B</t>
  </si>
  <si>
    <t>Functional Intercept of Good X</t>
  </si>
  <si>
    <t>Price Coefficient of Good X</t>
  </si>
  <si>
    <t>Functional Intercept of Good Y</t>
  </si>
  <si>
    <t>Price Coefficient of Good Y</t>
  </si>
  <si>
    <t>TC Fixed Cost</t>
  </si>
  <si>
    <t>Coefficient of X2</t>
  </si>
  <si>
    <t>Coefficient of XY</t>
  </si>
  <si>
    <t>Coefficient of Y2</t>
  </si>
  <si>
    <t>P</t>
  </si>
  <si>
    <t>Q</t>
  </si>
  <si>
    <t>Multiproduct  Monopoly Version B Case Study</t>
  </si>
  <si>
    <t>Multiproduct  Monopoly Case Study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</si>
</sst>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\+0.00"/>
    <numFmt numFmtId="166" formatCode="\(0.00"/>
    <numFmt numFmtId="167" formatCode="0.00\(\X\)"/>
    <numFmt numFmtId="168" formatCode="&quot;$&quot;#,##0.00"/>
  </numFmts>
  <fonts count="2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vertAlign val="superscript"/>
      <sz val="18"/>
      <name val="Helv"/>
      <family val="0"/>
    </font>
    <font>
      <sz val="12"/>
      <name val="Symbol"/>
      <family val="0"/>
    </font>
    <font>
      <vertAlign val="subscript"/>
      <sz val="18"/>
      <name val="Helv"/>
      <family val="0"/>
    </font>
    <font>
      <sz val="5.25"/>
      <name val="Helv"/>
      <family val="0"/>
    </font>
    <font>
      <sz val="5.5"/>
      <name val="Helv"/>
      <family val="0"/>
    </font>
    <font>
      <sz val="4.25"/>
      <name val="Helv"/>
      <family val="0"/>
    </font>
    <font>
      <sz val="8.75"/>
      <name val="Helv"/>
      <family val="0"/>
    </font>
    <font>
      <b/>
      <sz val="10"/>
      <color indexed="12"/>
      <name val="Helv"/>
      <family val="0"/>
    </font>
    <font>
      <sz val="3"/>
      <name val="Helv"/>
      <family val="0"/>
    </font>
    <font>
      <sz val="1"/>
      <name val="Helv"/>
      <family val="0"/>
    </font>
    <font>
      <b/>
      <sz val="12"/>
      <color indexed="12"/>
      <name val="Helv"/>
      <family val="0"/>
    </font>
    <font>
      <sz val="1.5"/>
      <name val="Helv"/>
      <family val="0"/>
    </font>
    <font>
      <b/>
      <sz val="1.75"/>
      <color indexed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Apple Chancery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0" fontId="4" fillId="0" borderId="4" xfId="0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165" fontId="4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7" xfId="0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166" fontId="4" fillId="0" borderId="8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165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67" fontId="4" fillId="0" borderId="8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167" fontId="4" fillId="0" borderId="8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/>
    </xf>
    <xf numFmtId="2" fontId="4" fillId="0" borderId="7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168" fontId="4" fillId="0" borderId="5" xfId="0" applyNumberFormat="1" applyFont="1" applyBorder="1" applyAlignment="1">
      <alignment horizontal="right"/>
    </xf>
    <xf numFmtId="168" fontId="4" fillId="0" borderId="13" xfId="0" applyNumberFormat="1" applyFont="1" applyBorder="1" applyAlignment="1">
      <alignment/>
    </xf>
    <xf numFmtId="10" fontId="4" fillId="0" borderId="6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4" fontId="4" fillId="0" borderId="13" xfId="0" applyNumberFormat="1" applyFont="1" applyBorder="1" applyAlignment="1">
      <alignment horizontal="right"/>
    </xf>
    <xf numFmtId="0" fontId="10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/>
    </xf>
    <xf numFmtId="2" fontId="17" fillId="0" borderId="0" xfId="0" applyNumberFormat="1" applyFont="1" applyAlignment="1">
      <alignment horizontal="right"/>
    </xf>
    <xf numFmtId="0" fontId="19" fillId="0" borderId="2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Two-Product Monopolist's Inverse Demand and Marginal Revenue Functions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52"/>
          <c:w val="0.99375"/>
          <c:h val="0.7615"/>
        </c:manualLayout>
      </c:layout>
      <c:lineChart>
        <c:grouping val="standard"/>
        <c:varyColors val="0"/>
        <c:ser>
          <c:idx val="0"/>
          <c:order val="0"/>
          <c:tx>
            <c:strRef>
              <c:f>Sheet1!$C$91</c:f>
              <c:strCache>
                <c:ptCount val="1"/>
                <c:pt idx="0">
                  <c:v>Px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Sheet1!$C$92:$C$105</c:f>
              <c:numCache>
                <c:ptCount val="14"/>
                <c:pt idx="0">
                  <c:v>8</c:v>
                </c:pt>
                <c:pt idx="1">
                  <c:v>6.9153166346632045</c:v>
                </c:pt>
                <c:pt idx="2">
                  <c:v>5.8296580048581275</c:v>
                </c:pt>
                <c:pt idx="3">
                  <c:v>4.7439993750530505</c:v>
                </c:pt>
                <c:pt idx="4">
                  <c:v>3.6583407452479735</c:v>
                </c:pt>
                <c:pt idx="5">
                  <c:v>2.5726821154428956</c:v>
                </c:pt>
                <c:pt idx="6">
                  <c:v>1.4870234856378186</c:v>
                </c:pt>
                <c:pt idx="7">
                  <c:v>0.4013648558327416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Sheet1!$D$91</c:f>
              <c:strCache>
                <c:ptCount val="1"/>
                <c:pt idx="0">
                  <c:v>MRx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Sheet1!$D$92:$D$105</c:f>
              <c:numCache>
                <c:ptCount val="14"/>
                <c:pt idx="0">
                  <c:v>8</c:v>
                </c:pt>
                <c:pt idx="1">
                  <c:v>5.830633269326409</c:v>
                </c:pt>
                <c:pt idx="2">
                  <c:v>3.659316009716255</c:v>
                </c:pt>
                <c:pt idx="3">
                  <c:v>1.487998750106101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Sheet1!$E$91</c:f>
              <c:strCache>
                <c:ptCount val="1"/>
                <c:pt idx="0">
                  <c:v>Py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Sheet1!$E$92:$E$105</c:f>
              <c:numCache>
                <c:ptCount val="14"/>
                <c:pt idx="0">
                  <c:v>16.666666666666668</c:v>
                </c:pt>
                <c:pt idx="1">
                  <c:v>14.406909655548343</c:v>
                </c:pt>
                <c:pt idx="2">
                  <c:v>12.145120843454434</c:v>
                </c:pt>
                <c:pt idx="3">
                  <c:v>9.883332031360522</c:v>
                </c:pt>
                <c:pt idx="4">
                  <c:v>7.621543219266611</c:v>
                </c:pt>
                <c:pt idx="5">
                  <c:v>5.3597544071727015</c:v>
                </c:pt>
                <c:pt idx="6">
                  <c:v>3.09796559507879</c:v>
                </c:pt>
                <c:pt idx="7">
                  <c:v>0.8361767829848787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Sheet1!$F$91</c:f>
              <c:strCache>
                <c:ptCount val="1"/>
                <c:pt idx="0">
                  <c:v>MRy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33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Sheet1!$F$92:$F$105</c:f>
              <c:numCache>
                <c:ptCount val="14"/>
                <c:pt idx="0">
                  <c:v>16.666666666666668</c:v>
                </c:pt>
                <c:pt idx="1">
                  <c:v>12.147152644430019</c:v>
                </c:pt>
                <c:pt idx="2">
                  <c:v>7.6235750202422</c:v>
                </c:pt>
                <c:pt idx="3">
                  <c:v>3.099997396054377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5784848"/>
        <c:axId val="55192721"/>
      </c:lineChart>
      <c:catAx>
        <c:axId val="65784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5192721"/>
        <c:crosses val="autoZero"/>
        <c:auto val="1"/>
        <c:lblOffset val="100"/>
        <c:noMultiLvlLbl val="0"/>
      </c:catAx>
      <c:valAx>
        <c:axId val="55192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65784848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25"/>
          <c:y val="0.9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2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Two-Product Monopolist's Total Revenue Functions</a:t>
            </a:r>
          </a:p>
        </c:rich>
      </c:tx>
      <c:layout>
        <c:manualLayout>
          <c:xMode val="factor"/>
          <c:yMode val="factor"/>
          <c:x val="0"/>
          <c:y val="0.007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5775"/>
          <c:w val="0.98675"/>
          <c:h val="0.765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Sheet1!$K$91</c:f>
              <c:strCache>
                <c:ptCount val="1"/>
                <c:pt idx="0">
                  <c:v>TRx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Sheet1!$K$92:$K$105</c:f>
              <c:numCache>
                <c:ptCount val="14"/>
                <c:pt idx="0">
                  <c:v>0</c:v>
                </c:pt>
                <c:pt idx="1">
                  <c:v>18.752322299140022</c:v>
                </c:pt>
                <c:pt idx="2">
                  <c:v>31.63087896314644</c:v>
                </c:pt>
                <c:pt idx="3">
                  <c:v>38.61616232480168</c:v>
                </c:pt>
                <c:pt idx="4">
                  <c:v>39.70817238410573</c:v>
                </c:pt>
                <c:pt idx="5">
                  <c:v>34.90690914105858</c:v>
                </c:pt>
                <c:pt idx="6">
                  <c:v>24.212372595660252</c:v>
                </c:pt>
                <c:pt idx="7">
                  <c:v>7.624562747910739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Sheet1!$L$91</c:f>
              <c:strCache>
                <c:ptCount val="1"/>
                <c:pt idx="0">
                  <c:v>TRy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Sheet1!$L$92:$L$105</c:f>
              <c:numCache>
                <c:ptCount val="14"/>
                <c:pt idx="0">
                  <c:v>0</c:v>
                </c:pt>
                <c:pt idx="1">
                  <c:v>39.06733812320839</c:v>
                </c:pt>
                <c:pt idx="2">
                  <c:v>65.89766450655509</c:v>
                </c:pt>
                <c:pt idx="3">
                  <c:v>80.45033817667016</c:v>
                </c:pt>
                <c:pt idx="4">
                  <c:v>82.7253591335536</c:v>
                </c:pt>
                <c:pt idx="5">
                  <c:v>72.7227273772054</c:v>
                </c:pt>
                <c:pt idx="6">
                  <c:v>50.44244290762555</c:v>
                </c:pt>
                <c:pt idx="7">
                  <c:v>15.884505724814046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marker val="1"/>
        <c:axId val="26972442"/>
        <c:axId val="41425387"/>
      </c:lineChart>
      <c:catAx>
        <c:axId val="26972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41425387"/>
        <c:crosses val="autoZero"/>
        <c:auto val="1"/>
        <c:lblOffset val="100"/>
        <c:noMultiLvlLbl val="0"/>
      </c:catAx>
      <c:valAx>
        <c:axId val="414253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26972442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29"/>
          <c:y val="0.93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Two-Product Monopolist's Total Revenue Functions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Sheet1!$K$91</c:f>
              <c:strCache>
                <c:ptCount val="1"/>
                <c:pt idx="0">
                  <c:v>TRx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Sheet1!$K$92:$K$105</c:f>
              <c:numCache>
                <c:ptCount val="14"/>
                <c:pt idx="0">
                  <c:v>0</c:v>
                </c:pt>
                <c:pt idx="1">
                  <c:v>18.752322299140022</c:v>
                </c:pt>
                <c:pt idx="2">
                  <c:v>31.63087896314644</c:v>
                </c:pt>
                <c:pt idx="3">
                  <c:v>38.61616232480168</c:v>
                </c:pt>
                <c:pt idx="4">
                  <c:v>39.70817238410573</c:v>
                </c:pt>
                <c:pt idx="5">
                  <c:v>34.90690914105858</c:v>
                </c:pt>
                <c:pt idx="6">
                  <c:v>24.212372595660252</c:v>
                </c:pt>
                <c:pt idx="7">
                  <c:v>7.624562747910739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Sheet1!$L$91</c:f>
              <c:strCache>
                <c:ptCount val="1"/>
                <c:pt idx="0">
                  <c:v>TRy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Sheet1!$B$92:$B$105</c:f>
              <c:numCache>
                <c:ptCount val="14"/>
                <c:pt idx="0">
                  <c:v>0</c:v>
                </c:pt>
                <c:pt idx="1">
                  <c:v>2.7117084133419893</c:v>
                </c:pt>
                <c:pt idx="2">
                  <c:v>5.425854987854681</c:v>
                </c:pt>
                <c:pt idx="3">
                  <c:v>8.140001562367374</c:v>
                </c:pt>
                <c:pt idx="4">
                  <c:v>10.854148136880067</c:v>
                </c:pt>
                <c:pt idx="5">
                  <c:v>13.56829471139276</c:v>
                </c:pt>
                <c:pt idx="6">
                  <c:v>16.282441285905453</c:v>
                </c:pt>
                <c:pt idx="7">
                  <c:v>18.996587860418146</c:v>
                </c:pt>
                <c:pt idx="8">
                  <c:v>21.71073443493084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Sheet1!$L$92:$L$105</c:f>
              <c:numCache>
                <c:ptCount val="14"/>
                <c:pt idx="0">
                  <c:v>0</c:v>
                </c:pt>
                <c:pt idx="1">
                  <c:v>39.06733812320839</c:v>
                </c:pt>
                <c:pt idx="2">
                  <c:v>65.89766450655509</c:v>
                </c:pt>
                <c:pt idx="3">
                  <c:v>80.45033817667016</c:v>
                </c:pt>
                <c:pt idx="4">
                  <c:v>82.7253591335536</c:v>
                </c:pt>
                <c:pt idx="5">
                  <c:v>72.7227273772054</c:v>
                </c:pt>
                <c:pt idx="6">
                  <c:v>50.44244290762555</c:v>
                </c:pt>
                <c:pt idx="7">
                  <c:v>15.884505724814046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1"/>
        </c:ser>
        <c:marker val="1"/>
        <c:axId val="37284164"/>
        <c:axId val="13157"/>
      </c:lineChart>
      <c:catAx>
        <c:axId val="37284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Helv"/>
                <a:ea typeface="Helv"/>
                <a:cs typeface="Helv"/>
              </a:defRPr>
            </a:pPr>
          </a:p>
        </c:txPr>
        <c:crossAx val="13157"/>
        <c:crosses val="autoZero"/>
        <c:auto val="1"/>
        <c:lblOffset val="100"/>
        <c:noMultiLvlLbl val="0"/>
      </c:catAx>
      <c:valAx>
        <c:axId val="13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Helv"/>
                <a:ea typeface="Helv"/>
                <a:cs typeface="Helv"/>
              </a:defRPr>
            </a:pPr>
          </a:p>
        </c:txPr>
        <c:crossAx val="37284164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99</xdr:row>
      <xdr:rowOff>0</xdr:rowOff>
    </xdr:from>
    <xdr:to>
      <xdr:col>6</xdr:col>
      <xdr:colOff>276225</xdr:colOff>
      <xdr:row>121</xdr:row>
      <xdr:rowOff>57150</xdr:rowOff>
    </xdr:to>
    <xdr:graphicFrame>
      <xdr:nvGraphicFramePr>
        <xdr:cNvPr id="1" name="Chart 1"/>
        <xdr:cNvGraphicFramePr/>
      </xdr:nvGraphicFramePr>
      <xdr:xfrm>
        <a:off x="152400" y="18849975"/>
        <a:ext cx="43624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66675</xdr:colOff>
      <xdr:row>98</xdr:row>
      <xdr:rowOff>0</xdr:rowOff>
    </xdr:from>
    <xdr:to>
      <xdr:col>12</xdr:col>
      <xdr:colOff>0</xdr:colOff>
      <xdr:row>121</xdr:row>
      <xdr:rowOff>85725</xdr:rowOff>
    </xdr:to>
    <xdr:graphicFrame>
      <xdr:nvGraphicFramePr>
        <xdr:cNvPr id="2" name="Chart 2"/>
        <xdr:cNvGraphicFramePr/>
      </xdr:nvGraphicFramePr>
      <xdr:xfrm>
        <a:off x="4305300" y="18840450"/>
        <a:ext cx="41433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0</xdr:colOff>
      <xdr:row>105</xdr:row>
      <xdr:rowOff>0</xdr:rowOff>
    </xdr:from>
    <xdr:to>
      <xdr:col>25</xdr:col>
      <xdr:colOff>9525</xdr:colOff>
      <xdr:row>121</xdr:row>
      <xdr:rowOff>171450</xdr:rowOff>
    </xdr:to>
    <xdr:graphicFrame>
      <xdr:nvGraphicFramePr>
        <xdr:cNvPr id="3" name="Chart 4"/>
        <xdr:cNvGraphicFramePr/>
      </xdr:nvGraphicFramePr>
      <xdr:xfrm>
        <a:off x="9163050" y="18907125"/>
        <a:ext cx="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tabSelected="1" workbookViewId="0" topLeftCell="A1">
      <selection activeCell="A4" sqref="A4"/>
    </sheetView>
  </sheetViews>
  <sheetFormatPr defaultColWidth="11.421875" defaultRowHeight="12"/>
  <cols>
    <col min="1" max="1" width="7.8515625" style="1" customWidth="1"/>
    <col min="2" max="2" width="11.00390625" style="13" customWidth="1"/>
    <col min="3" max="3" width="11.140625" style="1" bestFit="1" customWidth="1"/>
    <col min="4" max="4" width="11.421875" style="10" bestFit="1" customWidth="1"/>
    <col min="5" max="5" width="11.140625" style="1" bestFit="1" customWidth="1"/>
    <col min="6" max="6" width="11.00390625" style="1" customWidth="1"/>
    <col min="7" max="7" width="11.140625" style="1" bestFit="1" customWidth="1"/>
    <col min="8" max="10" width="11.00390625" style="1" customWidth="1"/>
    <col min="11" max="11" width="8.00390625" style="1" customWidth="1"/>
    <col min="12" max="12" width="11.00390625" style="1" customWidth="1"/>
    <col min="13" max="13" width="5.57421875" style="1" customWidth="1"/>
    <col min="14" max="14" width="5.140625" style="1" customWidth="1"/>
    <col min="15" max="25" width="0" style="1" hidden="1" customWidth="1"/>
    <col min="26" max="26" width="5.8515625" style="1" hidden="1" customWidth="1"/>
    <col min="27" max="27" width="0" style="1" hidden="1" customWidth="1"/>
    <col min="28" max="16384" width="11.00390625" style="1" customWidth="1"/>
  </cols>
  <sheetData>
    <row r="1" spans="6:34" ht="22.5" customHeight="1" thickBot="1">
      <c r="F1" s="77" t="s">
        <v>2</v>
      </c>
      <c r="S1" s="74" t="s">
        <v>2</v>
      </c>
      <c r="AD1" s="66"/>
      <c r="AE1" s="67"/>
      <c r="AF1" s="68" t="s">
        <v>62</v>
      </c>
      <c r="AG1" s="67"/>
      <c r="AH1" s="69"/>
    </row>
    <row r="2" spans="6:33" ht="13.5" thickBot="1">
      <c r="F2" s="2" t="s">
        <v>3</v>
      </c>
      <c r="O2" s="13"/>
      <c r="Q2" s="10"/>
      <c r="S2" s="2" t="s">
        <v>3</v>
      </c>
      <c r="AF2" s="2" t="s">
        <v>63</v>
      </c>
      <c r="AG2" s="2" t="s">
        <v>64</v>
      </c>
    </row>
    <row r="3" spans="6:33" ht="16.5" customHeight="1" thickBot="1">
      <c r="F3" s="2" t="s">
        <v>4</v>
      </c>
      <c r="O3" s="13"/>
      <c r="Q3" s="10"/>
      <c r="S3" s="2" t="s">
        <v>4</v>
      </c>
      <c r="AE3" s="10" t="s">
        <v>65</v>
      </c>
      <c r="AF3" s="70">
        <v>20</v>
      </c>
      <c r="AG3" s="70">
        <v>30</v>
      </c>
    </row>
    <row r="4" spans="2:33" ht="16.5" customHeight="1" thickBot="1">
      <c r="B4" s="13" t="s">
        <v>1</v>
      </c>
      <c r="C4" s="75"/>
      <c r="D4" s="11"/>
      <c r="E4" s="6"/>
      <c r="F4" s="5" t="s">
        <v>76</v>
      </c>
      <c r="G4" s="6"/>
      <c r="H4" s="8"/>
      <c r="I4" s="76"/>
      <c r="K4" s="4" t="s">
        <v>5</v>
      </c>
      <c r="O4" s="13" t="s">
        <v>6</v>
      </c>
      <c r="P4" s="7"/>
      <c r="Q4" s="11"/>
      <c r="R4" s="6"/>
      <c r="S4" s="5" t="s">
        <v>75</v>
      </c>
      <c r="T4" s="6"/>
      <c r="U4" s="8"/>
      <c r="V4" s="9"/>
      <c r="X4" s="4" t="s">
        <v>5</v>
      </c>
      <c r="AE4" s="10" t="s">
        <v>66</v>
      </c>
      <c r="AF4" s="70">
        <v>-2.5</v>
      </c>
      <c r="AG4" s="70">
        <v>-0.4</v>
      </c>
    </row>
    <row r="5" spans="2:33" ht="16.5" customHeight="1" thickBot="1">
      <c r="B5" s="13" t="s">
        <v>7</v>
      </c>
      <c r="O5" s="13" t="s">
        <v>7</v>
      </c>
      <c r="Q5" s="10"/>
      <c r="AE5" s="10" t="s">
        <v>67</v>
      </c>
      <c r="AF5" s="70">
        <v>20</v>
      </c>
      <c r="AG5" s="70">
        <v>25</v>
      </c>
    </row>
    <row r="6" spans="2:33" ht="16.5" customHeight="1" thickBot="1">
      <c r="B6" s="13" t="s">
        <v>55</v>
      </c>
      <c r="O6" s="13" t="s">
        <v>55</v>
      </c>
      <c r="Q6" s="10"/>
      <c r="AE6" s="10" t="s">
        <v>68</v>
      </c>
      <c r="AF6" s="70">
        <v>-1.2</v>
      </c>
      <c r="AG6" s="70">
        <v>-0.5</v>
      </c>
    </row>
    <row r="7" spans="2:33" ht="16.5" customHeight="1" thickBot="1">
      <c r="B7" s="13" t="s">
        <v>54</v>
      </c>
      <c r="O7" s="13" t="s">
        <v>54</v>
      </c>
      <c r="Q7" s="10"/>
      <c r="AE7" s="10" t="s">
        <v>69</v>
      </c>
      <c r="AF7" s="70">
        <v>22</v>
      </c>
      <c r="AG7" s="70">
        <v>25</v>
      </c>
    </row>
    <row r="8" spans="2:33" ht="16.5" customHeight="1" thickBot="1">
      <c r="B8" s="13">
        <v>1</v>
      </c>
      <c r="C8" s="14" t="s">
        <v>9</v>
      </c>
      <c r="D8" s="15">
        <f>$AF$3</f>
        <v>20</v>
      </c>
      <c r="E8" s="16">
        <f>$AF$4</f>
        <v>-2.5</v>
      </c>
      <c r="F8" s="17" t="s">
        <v>10</v>
      </c>
      <c r="O8" s="13">
        <v>1</v>
      </c>
      <c r="P8" s="14" t="s">
        <v>9</v>
      </c>
      <c r="Q8" s="15">
        <f>$AG$3</f>
        <v>30</v>
      </c>
      <c r="R8" s="16">
        <f>$AG$4</f>
        <v>-0.4</v>
      </c>
      <c r="S8" s="17" t="s">
        <v>10</v>
      </c>
      <c r="AE8" s="10" t="s">
        <v>70</v>
      </c>
      <c r="AF8" s="70">
        <v>1.1</v>
      </c>
      <c r="AG8" s="70">
        <v>1.2</v>
      </c>
    </row>
    <row r="9" spans="2:33" ht="16.5" customHeight="1" thickBot="1">
      <c r="B9" s="13">
        <v>2</v>
      </c>
      <c r="C9" s="14" t="s">
        <v>27</v>
      </c>
      <c r="D9" s="15">
        <f>$AF$5</f>
        <v>20</v>
      </c>
      <c r="E9" s="16">
        <f>$AF$6</f>
        <v>-1.2</v>
      </c>
      <c r="F9" s="17" t="s">
        <v>11</v>
      </c>
      <c r="G9" s="1" t="s">
        <v>31</v>
      </c>
      <c r="O9" s="13">
        <v>2</v>
      </c>
      <c r="P9" s="14" t="s">
        <v>27</v>
      </c>
      <c r="Q9" s="15">
        <f>$AG$5</f>
        <v>25</v>
      </c>
      <c r="R9" s="16">
        <f>$AG$6</f>
        <v>-0.5</v>
      </c>
      <c r="S9" s="17" t="s">
        <v>11</v>
      </c>
      <c r="T9" s="1" t="s">
        <v>31</v>
      </c>
      <c r="AE9" s="10" t="s">
        <v>71</v>
      </c>
      <c r="AF9" s="70">
        <v>2.1</v>
      </c>
      <c r="AG9" s="70">
        <v>2.2</v>
      </c>
    </row>
    <row r="10" spans="2:33" ht="21" customHeight="1" thickBot="1">
      <c r="B10" s="13">
        <v>3</v>
      </c>
      <c r="C10" s="14" t="s">
        <v>8</v>
      </c>
      <c r="D10" s="16">
        <f>$AF$7</f>
        <v>22</v>
      </c>
      <c r="E10" s="18">
        <f>$AF$8</f>
        <v>1.1</v>
      </c>
      <c r="F10" s="53" t="s">
        <v>13</v>
      </c>
      <c r="G10" s="18">
        <f>$AF$9</f>
        <v>2.1</v>
      </c>
      <c r="H10" s="19" t="s">
        <v>12</v>
      </c>
      <c r="I10" s="18">
        <f>$AF$10</f>
        <v>2</v>
      </c>
      <c r="J10" s="54" t="s">
        <v>14</v>
      </c>
      <c r="O10" s="13">
        <v>3</v>
      </c>
      <c r="P10" s="14" t="s">
        <v>8</v>
      </c>
      <c r="Q10" s="16">
        <f>$AG$7</f>
        <v>25</v>
      </c>
      <c r="R10" s="18">
        <f>$AG$8</f>
        <v>1.2</v>
      </c>
      <c r="S10" s="53" t="s">
        <v>13</v>
      </c>
      <c r="T10" s="18">
        <f>$AG$9</f>
        <v>2.2</v>
      </c>
      <c r="U10" s="19" t="s">
        <v>12</v>
      </c>
      <c r="V10" s="18">
        <f>$AG$10</f>
        <v>4</v>
      </c>
      <c r="W10" s="54" t="s">
        <v>14</v>
      </c>
      <c r="AE10" s="10" t="s">
        <v>72</v>
      </c>
      <c r="AF10" s="70">
        <v>2</v>
      </c>
      <c r="AG10" s="70">
        <v>4</v>
      </c>
    </row>
    <row r="11" spans="2:31" ht="16.5" customHeight="1" thickBot="1">
      <c r="B11" s="13" t="s">
        <v>15</v>
      </c>
      <c r="D11" s="12"/>
      <c r="O11" s="13" t="s">
        <v>15</v>
      </c>
      <c r="Q11" s="12"/>
      <c r="AE11" s="10"/>
    </row>
    <row r="12" spans="2:31" ht="16.5" customHeight="1">
      <c r="B12" s="13">
        <v>4</v>
      </c>
      <c r="C12" s="20" t="s">
        <v>16</v>
      </c>
      <c r="D12" s="21"/>
      <c r="E12" s="22"/>
      <c r="F12" s="23" t="s">
        <v>26</v>
      </c>
      <c r="O12" s="13">
        <v>4</v>
      </c>
      <c r="P12" s="20" t="s">
        <v>16</v>
      </c>
      <c r="Q12" s="21"/>
      <c r="R12" s="22"/>
      <c r="S12" s="23" t="s">
        <v>26</v>
      </c>
      <c r="AE12" s="10"/>
    </row>
    <row r="13" spans="2:31" ht="16.5" customHeight="1" thickBot="1">
      <c r="B13" s="13">
        <v>5</v>
      </c>
      <c r="C13" s="24" t="s">
        <v>17</v>
      </c>
      <c r="D13" s="25"/>
      <c r="E13" s="26"/>
      <c r="F13" s="27" t="s">
        <v>28</v>
      </c>
      <c r="O13" s="13">
        <v>5</v>
      </c>
      <c r="P13" s="24" t="s">
        <v>17</v>
      </c>
      <c r="Q13" s="25"/>
      <c r="R13" s="26"/>
      <c r="S13" s="27" t="s">
        <v>28</v>
      </c>
      <c r="AE13" s="10"/>
    </row>
    <row r="14" spans="2:31" ht="16.5" customHeight="1" thickBot="1">
      <c r="B14" s="13" t="s">
        <v>18</v>
      </c>
      <c r="O14" s="13" t="s">
        <v>18</v>
      </c>
      <c r="Q14" s="10"/>
      <c r="AE14" s="10"/>
    </row>
    <row r="15" spans="2:31" ht="18" customHeight="1" thickBot="1">
      <c r="B15" s="13">
        <v>6</v>
      </c>
      <c r="C15" s="58" t="s">
        <v>20</v>
      </c>
      <c r="D15" s="59" t="s">
        <v>21</v>
      </c>
      <c r="E15" s="59" t="s">
        <v>22</v>
      </c>
      <c r="F15" s="60" t="s">
        <v>19</v>
      </c>
      <c r="G15" s="1" t="s">
        <v>23</v>
      </c>
      <c r="O15" s="13">
        <v>6</v>
      </c>
      <c r="P15" s="58" t="s">
        <v>20</v>
      </c>
      <c r="Q15" s="59" t="s">
        <v>21</v>
      </c>
      <c r="R15" s="59" t="s">
        <v>22</v>
      </c>
      <c r="S15" s="60" t="s">
        <v>19</v>
      </c>
      <c r="T15" s="1" t="s">
        <v>23</v>
      </c>
      <c r="AE15" s="10"/>
    </row>
    <row r="16" spans="2:31" ht="16.5" customHeight="1">
      <c r="B16" s="13">
        <v>7</v>
      </c>
      <c r="C16" s="58" t="s">
        <v>20</v>
      </c>
      <c r="D16" s="29"/>
      <c r="E16" s="22"/>
      <c r="F16" s="30" t="s">
        <v>30</v>
      </c>
      <c r="G16" s="31"/>
      <c r="H16" s="22"/>
      <c r="I16" s="30" t="s">
        <v>29</v>
      </c>
      <c r="J16" s="30"/>
      <c r="K16" s="23"/>
      <c r="O16" s="13">
        <v>7</v>
      </c>
      <c r="P16" s="58" t="s">
        <v>20</v>
      </c>
      <c r="Q16" s="29"/>
      <c r="R16" s="22"/>
      <c r="S16" s="30" t="s">
        <v>30</v>
      </c>
      <c r="T16" s="31"/>
      <c r="U16" s="22"/>
      <c r="V16" s="30" t="s">
        <v>29</v>
      </c>
      <c r="W16" s="30"/>
      <c r="X16" s="23"/>
      <c r="AE16" s="10"/>
    </row>
    <row r="17" spans="3:31" ht="21" customHeight="1" thickBot="1">
      <c r="C17" s="32"/>
      <c r="D17" s="33" t="s">
        <v>24</v>
      </c>
      <c r="E17" s="26"/>
      <c r="F17" s="34"/>
      <c r="G17" s="35" t="s">
        <v>13</v>
      </c>
      <c r="H17" s="34"/>
      <c r="I17" s="35" t="str">
        <f>H10</f>
        <v>XY</v>
      </c>
      <c r="J17" s="34"/>
      <c r="K17" s="27" t="s">
        <v>25</v>
      </c>
      <c r="O17" s="13"/>
      <c r="P17" s="32"/>
      <c r="Q17" s="33"/>
      <c r="R17" s="26"/>
      <c r="S17" s="34"/>
      <c r="T17" s="35" t="s">
        <v>13</v>
      </c>
      <c r="U17" s="34"/>
      <c r="V17" s="35" t="str">
        <f>U10</f>
        <v>XY</v>
      </c>
      <c r="W17" s="34"/>
      <c r="X17" s="27" t="s">
        <v>25</v>
      </c>
      <c r="AE17" s="10"/>
    </row>
    <row r="18" spans="3:17" ht="16.5" customHeight="1" thickBot="1">
      <c r="C18" s="1" t="s">
        <v>32</v>
      </c>
      <c r="O18" s="13"/>
      <c r="P18" s="1" t="s">
        <v>32</v>
      </c>
      <c r="Q18" s="10"/>
    </row>
    <row r="19" spans="3:23" ht="21" customHeight="1">
      <c r="C19" s="28" t="s">
        <v>20</v>
      </c>
      <c r="D19" s="36"/>
      <c r="E19" s="22"/>
      <c r="F19" s="30" t="s">
        <v>13</v>
      </c>
      <c r="G19" s="37"/>
      <c r="H19" s="30" t="s">
        <v>28</v>
      </c>
      <c r="I19" s="22"/>
      <c r="J19" s="23" t="s">
        <v>33</v>
      </c>
      <c r="O19" s="13"/>
      <c r="P19" s="28" t="s">
        <v>20</v>
      </c>
      <c r="Q19" s="36"/>
      <c r="R19" s="22"/>
      <c r="S19" s="30" t="s">
        <v>13</v>
      </c>
      <c r="T19" s="37"/>
      <c r="U19" s="30" t="s">
        <v>28</v>
      </c>
      <c r="V19" s="22"/>
      <c r="W19" s="23" t="s">
        <v>33</v>
      </c>
    </row>
    <row r="20" spans="3:24" ht="21" customHeight="1" thickBot="1">
      <c r="C20" s="32"/>
      <c r="D20" s="25"/>
      <c r="E20" s="26"/>
      <c r="F20" s="55" t="s">
        <v>13</v>
      </c>
      <c r="G20" s="26"/>
      <c r="H20" s="35" t="s">
        <v>12</v>
      </c>
      <c r="I20" s="26"/>
      <c r="J20" s="56" t="s">
        <v>33</v>
      </c>
      <c r="K20" s="1" t="s">
        <v>34</v>
      </c>
      <c r="O20" s="13"/>
      <c r="P20" s="32"/>
      <c r="Q20" s="25"/>
      <c r="R20" s="26"/>
      <c r="S20" s="55" t="s">
        <v>13</v>
      </c>
      <c r="T20" s="26"/>
      <c r="U20" s="35" t="s">
        <v>12</v>
      </c>
      <c r="V20" s="26"/>
      <c r="W20" s="56" t="s">
        <v>33</v>
      </c>
      <c r="X20" s="1" t="s">
        <v>34</v>
      </c>
    </row>
    <row r="21" spans="2:23" ht="21" customHeight="1">
      <c r="B21" s="13">
        <v>8</v>
      </c>
      <c r="C21" s="28" t="s">
        <v>20</v>
      </c>
      <c r="D21" s="39"/>
      <c r="E21" s="22"/>
      <c r="F21" s="38" t="s">
        <v>13</v>
      </c>
      <c r="G21" s="22"/>
      <c r="H21" s="30" t="s">
        <v>35</v>
      </c>
      <c r="I21" s="22"/>
      <c r="J21" s="23" t="s">
        <v>33</v>
      </c>
      <c r="O21" s="13">
        <v>8</v>
      </c>
      <c r="P21" s="28" t="s">
        <v>20</v>
      </c>
      <c r="Q21" s="39"/>
      <c r="R21" s="22"/>
      <c r="S21" s="38" t="s">
        <v>13</v>
      </c>
      <c r="T21" s="22"/>
      <c r="U21" s="30" t="s">
        <v>35</v>
      </c>
      <c r="V21" s="22"/>
      <c r="W21" s="23" t="s">
        <v>33</v>
      </c>
    </row>
    <row r="22" spans="3:23" ht="16.5" customHeight="1" thickBot="1">
      <c r="C22" s="32"/>
      <c r="D22" s="25"/>
      <c r="E22" s="35" t="s">
        <v>12</v>
      </c>
      <c r="F22" s="26"/>
      <c r="G22" s="35"/>
      <c r="H22" s="35"/>
      <c r="I22" s="35"/>
      <c r="J22" s="27"/>
      <c r="O22" s="13"/>
      <c r="P22" s="32"/>
      <c r="Q22" s="25"/>
      <c r="R22" s="35" t="s">
        <v>12</v>
      </c>
      <c r="S22" s="26"/>
      <c r="T22" s="35"/>
      <c r="U22" s="35"/>
      <c r="V22" s="35"/>
      <c r="W22" s="27"/>
    </row>
    <row r="23" spans="2:17" ht="16.5" customHeight="1" thickBot="1">
      <c r="B23" s="13" t="s">
        <v>36</v>
      </c>
      <c r="O23" s="13" t="s">
        <v>36</v>
      </c>
      <c r="Q23" s="10"/>
    </row>
    <row r="24" spans="2:22" ht="16.5" customHeight="1" thickBot="1">
      <c r="B24" s="13">
        <v>9</v>
      </c>
      <c r="C24" s="52" t="s">
        <v>37</v>
      </c>
      <c r="D24" s="15"/>
      <c r="E24" s="16"/>
      <c r="F24" s="19" t="s">
        <v>26</v>
      </c>
      <c r="G24" s="16"/>
      <c r="H24" s="19" t="s">
        <v>27</v>
      </c>
      <c r="I24" s="40">
        <v>0</v>
      </c>
      <c r="O24" s="13">
        <v>9</v>
      </c>
      <c r="P24" s="52" t="s">
        <v>37</v>
      </c>
      <c r="Q24" s="15"/>
      <c r="R24" s="16"/>
      <c r="S24" s="19" t="s">
        <v>26</v>
      </c>
      <c r="T24" s="16"/>
      <c r="U24" s="19" t="s">
        <v>27</v>
      </c>
      <c r="V24" s="40">
        <v>0</v>
      </c>
    </row>
    <row r="25" spans="2:23" ht="16.5" customHeight="1" thickBot="1">
      <c r="B25" s="13">
        <v>10</v>
      </c>
      <c r="C25" s="52" t="s">
        <v>38</v>
      </c>
      <c r="D25" s="15"/>
      <c r="E25" s="16"/>
      <c r="F25" s="19" t="s">
        <v>28</v>
      </c>
      <c r="G25" s="16"/>
      <c r="H25" s="19" t="s">
        <v>9</v>
      </c>
      <c r="I25" s="40">
        <v>0</v>
      </c>
      <c r="J25" s="13" t="s">
        <v>41</v>
      </c>
      <c r="O25" s="13">
        <v>10</v>
      </c>
      <c r="P25" s="52" t="s">
        <v>38</v>
      </c>
      <c r="Q25" s="15"/>
      <c r="R25" s="16"/>
      <c r="S25" s="19" t="s">
        <v>28</v>
      </c>
      <c r="T25" s="16"/>
      <c r="U25" s="19" t="s">
        <v>9</v>
      </c>
      <c r="V25" s="40">
        <v>0</v>
      </c>
      <c r="W25" s="13" t="s">
        <v>41</v>
      </c>
    </row>
    <row r="26" spans="3:21" ht="16.5" customHeight="1" thickBot="1">
      <c r="C26" s="10" t="s">
        <v>39</v>
      </c>
      <c r="D26" s="41"/>
      <c r="E26" s="19" t="s">
        <v>26</v>
      </c>
      <c r="F26" s="16"/>
      <c r="G26" s="19" t="s">
        <v>27</v>
      </c>
      <c r="H26" s="42"/>
      <c r="O26" s="13"/>
      <c r="P26" s="10" t="s">
        <v>39</v>
      </c>
      <c r="Q26" s="41"/>
      <c r="R26" s="19" t="s">
        <v>26</v>
      </c>
      <c r="S26" s="16"/>
      <c r="T26" s="19" t="s">
        <v>27</v>
      </c>
      <c r="U26" s="42"/>
    </row>
    <row r="27" spans="3:22" ht="16.5" customHeight="1" thickBot="1">
      <c r="C27" s="10" t="s">
        <v>40</v>
      </c>
      <c r="D27" s="41"/>
      <c r="E27" s="19" t="s">
        <v>26</v>
      </c>
      <c r="F27" s="16"/>
      <c r="G27" s="19" t="s">
        <v>27</v>
      </c>
      <c r="H27" s="42"/>
      <c r="I27" s="1" t="s">
        <v>43</v>
      </c>
      <c r="O27" s="13"/>
      <c r="P27" s="10" t="s">
        <v>40</v>
      </c>
      <c r="Q27" s="41"/>
      <c r="R27" s="19" t="s">
        <v>26</v>
      </c>
      <c r="S27" s="16"/>
      <c r="T27" s="19" t="s">
        <v>27</v>
      </c>
      <c r="U27" s="42"/>
      <c r="V27" s="1" t="s">
        <v>43</v>
      </c>
    </row>
    <row r="28" spans="3:22" ht="16.5" customHeight="1" thickBot="1">
      <c r="C28" s="10" t="s">
        <v>42</v>
      </c>
      <c r="D28" s="43"/>
      <c r="E28" s="30" t="s">
        <v>26</v>
      </c>
      <c r="F28" s="16"/>
      <c r="G28" s="19" t="s">
        <v>27</v>
      </c>
      <c r="H28" s="42"/>
      <c r="I28" s="1" t="s">
        <v>51</v>
      </c>
      <c r="O28" s="13"/>
      <c r="P28" s="10" t="s">
        <v>42</v>
      </c>
      <c r="Q28" s="43"/>
      <c r="R28" s="30" t="s">
        <v>26</v>
      </c>
      <c r="S28" s="16"/>
      <c r="T28" s="19" t="s">
        <v>27</v>
      </c>
      <c r="U28" s="42"/>
      <c r="V28" s="1" t="s">
        <v>51</v>
      </c>
    </row>
    <row r="29" spans="2:18" ht="16.5" customHeight="1" thickBot="1">
      <c r="B29" s="13">
        <v>11</v>
      </c>
      <c r="C29" s="44"/>
      <c r="D29" s="45" t="s">
        <v>9</v>
      </c>
      <c r="E29" s="42"/>
      <c r="O29" s="13">
        <v>11</v>
      </c>
      <c r="P29" s="44"/>
      <c r="Q29" s="45" t="s">
        <v>9</v>
      </c>
      <c r="R29" s="42"/>
    </row>
    <row r="30" spans="4:22" ht="16.5" customHeight="1" thickBot="1">
      <c r="D30" s="14" t="s">
        <v>9</v>
      </c>
      <c r="E30" s="42"/>
      <c r="F30" s="1" t="s">
        <v>44</v>
      </c>
      <c r="H30" s="14" t="s">
        <v>27</v>
      </c>
      <c r="I30" s="40"/>
      <c r="O30" s="13"/>
      <c r="Q30" s="14" t="s">
        <v>9</v>
      </c>
      <c r="R30" s="42"/>
      <c r="S30" s="1" t="s">
        <v>44</v>
      </c>
      <c r="U30" s="14" t="s">
        <v>27</v>
      </c>
      <c r="V30" s="40"/>
    </row>
    <row r="31" spans="2:17" ht="16.5" customHeight="1">
      <c r="B31" s="13" t="s">
        <v>45</v>
      </c>
      <c r="O31" s="13" t="s">
        <v>45</v>
      </c>
      <c r="Q31" s="10"/>
    </row>
    <row r="32" spans="2:26" ht="16.5" customHeight="1" thickBot="1">
      <c r="B32" s="13" t="s">
        <v>46</v>
      </c>
      <c r="M32" s="1" t="s">
        <v>53</v>
      </c>
      <c r="O32" s="13" t="s">
        <v>46</v>
      </c>
      <c r="Q32" s="10"/>
      <c r="Z32" s="1" t="s">
        <v>53</v>
      </c>
    </row>
    <row r="33" spans="5:22" ht="16.5" customHeight="1" thickBot="1">
      <c r="E33" s="51" t="s">
        <v>52</v>
      </c>
      <c r="F33" s="51" t="s">
        <v>47</v>
      </c>
      <c r="G33" s="51" t="s">
        <v>48</v>
      </c>
      <c r="H33" s="51" t="s">
        <v>49</v>
      </c>
      <c r="I33" s="51" t="s">
        <v>50</v>
      </c>
      <c r="O33" s="13"/>
      <c r="Q33" s="10"/>
      <c r="R33" s="51" t="s">
        <v>52</v>
      </c>
      <c r="S33" s="51" t="s">
        <v>47</v>
      </c>
      <c r="T33" s="51" t="s">
        <v>48</v>
      </c>
      <c r="U33" s="51" t="s">
        <v>49</v>
      </c>
      <c r="V33" s="51" t="s">
        <v>50</v>
      </c>
    </row>
    <row r="34" spans="2:22" ht="16.5" customHeight="1" thickBot="1">
      <c r="B34" s="13">
        <v>12</v>
      </c>
      <c r="C34" s="14" t="s">
        <v>16</v>
      </c>
      <c r="D34" s="46"/>
      <c r="E34" s="57"/>
      <c r="F34" s="47"/>
      <c r="G34" s="49"/>
      <c r="H34" s="49"/>
      <c r="I34" s="49"/>
      <c r="O34" s="13">
        <v>12</v>
      </c>
      <c r="P34" s="14" t="s">
        <v>16</v>
      </c>
      <c r="Q34" s="46"/>
      <c r="R34" s="57"/>
      <c r="S34" s="47"/>
      <c r="T34" s="49"/>
      <c r="U34" s="49"/>
      <c r="V34" s="49"/>
    </row>
    <row r="35" spans="2:22" ht="16.5" customHeight="1" thickBot="1">
      <c r="B35" s="13">
        <v>13</v>
      </c>
      <c r="C35" s="14" t="s">
        <v>17</v>
      </c>
      <c r="D35" s="46"/>
      <c r="E35" s="57"/>
      <c r="F35" s="47"/>
      <c r="G35" s="50"/>
      <c r="H35" s="50"/>
      <c r="I35" s="50"/>
      <c r="O35" s="13">
        <v>13</v>
      </c>
      <c r="P35" s="14" t="s">
        <v>17</v>
      </c>
      <c r="Q35" s="46"/>
      <c r="R35" s="57"/>
      <c r="S35" s="47"/>
      <c r="T35" s="50"/>
      <c r="U35" s="50"/>
      <c r="V35" s="50"/>
    </row>
    <row r="36" spans="5:22" ht="16.5" customHeight="1" thickBot="1">
      <c r="E36" s="10"/>
      <c r="F36" s="47"/>
      <c r="G36" s="47"/>
      <c r="H36" s="47"/>
      <c r="I36" s="48"/>
      <c r="O36" s="13"/>
      <c r="Q36" s="10"/>
      <c r="R36" s="10"/>
      <c r="S36" s="47"/>
      <c r="T36" s="47"/>
      <c r="U36" s="47"/>
      <c r="V36" s="48"/>
    </row>
    <row r="37" spans="2:17" ht="16.5" customHeight="1">
      <c r="B37" s="13">
        <v>14</v>
      </c>
      <c r="C37" s="1" t="s">
        <v>60</v>
      </c>
      <c r="O37" s="13">
        <v>14</v>
      </c>
      <c r="P37" s="1" t="s">
        <v>60</v>
      </c>
      <c r="Q37" s="10"/>
    </row>
    <row r="38" spans="2:25" ht="16.5" customHeight="1">
      <c r="B38" s="10" t="s">
        <v>73</v>
      </c>
      <c r="C38" s="71"/>
      <c r="D38" s="72"/>
      <c r="E38" s="72"/>
      <c r="F38" s="72"/>
      <c r="G38" s="73" t="s">
        <v>47</v>
      </c>
      <c r="H38" s="71"/>
      <c r="I38" s="72"/>
      <c r="J38" s="72"/>
      <c r="K38" s="72"/>
      <c r="L38" s="72"/>
      <c r="O38" s="10" t="s">
        <v>73</v>
      </c>
      <c r="P38" s="71"/>
      <c r="Q38" s="72"/>
      <c r="R38" s="72"/>
      <c r="S38" s="72"/>
      <c r="T38" s="73" t="s">
        <v>47</v>
      </c>
      <c r="U38" s="71"/>
      <c r="V38" s="72"/>
      <c r="W38" s="72"/>
      <c r="X38" s="72"/>
      <c r="Y38" s="72"/>
    </row>
    <row r="39" spans="2:25" ht="16.5" customHeight="1">
      <c r="B39" s="1"/>
      <c r="C39" s="71"/>
      <c r="D39" s="72"/>
      <c r="E39" s="72"/>
      <c r="F39" s="72"/>
      <c r="G39" s="72"/>
      <c r="H39" s="71"/>
      <c r="I39" s="72"/>
      <c r="J39" s="72"/>
      <c r="K39" s="72"/>
      <c r="L39" s="72"/>
      <c r="P39" s="71"/>
      <c r="Q39" s="72"/>
      <c r="R39" s="72"/>
      <c r="S39" s="72"/>
      <c r="T39" s="72"/>
      <c r="U39" s="71"/>
      <c r="V39" s="72"/>
      <c r="W39" s="72"/>
      <c r="X39" s="72"/>
      <c r="Y39" s="72"/>
    </row>
    <row r="40" spans="2:25" ht="16.5" customHeight="1">
      <c r="B40" s="1"/>
      <c r="C40" s="71"/>
      <c r="D40" s="72"/>
      <c r="E40" s="72"/>
      <c r="F40" s="72"/>
      <c r="G40" s="72"/>
      <c r="H40" s="71"/>
      <c r="I40" s="72"/>
      <c r="J40" s="72"/>
      <c r="K40" s="72"/>
      <c r="L40" s="72"/>
      <c r="P40" s="71"/>
      <c r="Q40" s="72"/>
      <c r="R40" s="72"/>
      <c r="S40" s="72"/>
      <c r="T40" s="72"/>
      <c r="U40" s="71"/>
      <c r="V40" s="72"/>
      <c r="W40" s="72"/>
      <c r="X40" s="72"/>
      <c r="Y40" s="72"/>
    </row>
    <row r="41" spans="2:25" ht="16.5" customHeight="1">
      <c r="B41" s="1"/>
      <c r="C41" s="71"/>
      <c r="D41" s="72"/>
      <c r="E41" s="72"/>
      <c r="F41" s="72"/>
      <c r="G41" s="72"/>
      <c r="H41" s="71"/>
      <c r="I41" s="72"/>
      <c r="J41" s="72"/>
      <c r="K41" s="72"/>
      <c r="L41" s="72"/>
      <c r="P41" s="71"/>
      <c r="Q41" s="72"/>
      <c r="R41" s="72"/>
      <c r="S41" s="72"/>
      <c r="T41" s="72"/>
      <c r="U41" s="71"/>
      <c r="V41" s="72"/>
      <c r="W41" s="72"/>
      <c r="X41" s="72"/>
      <c r="Y41" s="72"/>
    </row>
    <row r="42" spans="2:25" ht="16.5" customHeight="1">
      <c r="B42" s="1"/>
      <c r="C42" s="71"/>
      <c r="D42" s="72"/>
      <c r="E42" s="72"/>
      <c r="F42" s="72"/>
      <c r="G42" s="72"/>
      <c r="H42" s="71"/>
      <c r="I42" s="72"/>
      <c r="J42" s="72"/>
      <c r="K42" s="72"/>
      <c r="L42" s="72"/>
      <c r="P42" s="71"/>
      <c r="Q42" s="72"/>
      <c r="R42" s="72"/>
      <c r="S42" s="72"/>
      <c r="T42" s="72"/>
      <c r="U42" s="71"/>
      <c r="V42" s="72"/>
      <c r="W42" s="72"/>
      <c r="X42" s="72"/>
      <c r="Y42" s="72"/>
    </row>
    <row r="43" spans="2:25" ht="16.5" customHeight="1">
      <c r="B43" s="1"/>
      <c r="C43" s="71"/>
      <c r="D43" s="72"/>
      <c r="E43" s="72"/>
      <c r="F43" s="72"/>
      <c r="G43" s="72"/>
      <c r="H43" s="71"/>
      <c r="I43" s="72"/>
      <c r="J43" s="72"/>
      <c r="K43" s="72"/>
      <c r="L43" s="72"/>
      <c r="P43" s="71"/>
      <c r="Q43" s="72"/>
      <c r="R43" s="72"/>
      <c r="S43" s="72"/>
      <c r="T43" s="72"/>
      <c r="U43" s="71"/>
      <c r="V43" s="72"/>
      <c r="W43" s="72"/>
      <c r="X43" s="72"/>
      <c r="Y43" s="72"/>
    </row>
    <row r="44" spans="3:25" ht="12.75">
      <c r="C44" s="71"/>
      <c r="D44" s="73"/>
      <c r="E44" s="72"/>
      <c r="F44" s="72"/>
      <c r="G44" s="72"/>
      <c r="H44" s="71"/>
      <c r="I44" s="72"/>
      <c r="J44" s="72"/>
      <c r="K44" s="72"/>
      <c r="L44" s="72"/>
      <c r="O44" s="13"/>
      <c r="P44" s="71"/>
      <c r="Q44" s="73"/>
      <c r="R44" s="72"/>
      <c r="S44" s="72"/>
      <c r="T44" s="72"/>
      <c r="U44" s="71"/>
      <c r="V44" s="72"/>
      <c r="W44" s="72"/>
      <c r="X44" s="72"/>
      <c r="Y44" s="72"/>
    </row>
    <row r="45" spans="3:25" ht="12.75">
      <c r="C45" s="71"/>
      <c r="D45" s="73"/>
      <c r="E45" s="72"/>
      <c r="F45" s="72"/>
      <c r="G45" s="72"/>
      <c r="H45" s="71"/>
      <c r="I45" s="72"/>
      <c r="J45" s="72"/>
      <c r="K45" s="72"/>
      <c r="L45" s="72"/>
      <c r="O45" s="13"/>
      <c r="P45" s="71"/>
      <c r="Q45" s="73"/>
      <c r="R45" s="72"/>
      <c r="S45" s="72"/>
      <c r="T45" s="72"/>
      <c r="U45" s="71"/>
      <c r="V45" s="72"/>
      <c r="W45" s="72"/>
      <c r="X45" s="72"/>
      <c r="Y45" s="72"/>
    </row>
    <row r="46" spans="3:25" ht="12.75">
      <c r="C46" s="71"/>
      <c r="D46" s="73"/>
      <c r="E46" s="72"/>
      <c r="F46" s="72"/>
      <c r="G46" s="72"/>
      <c r="H46" s="71"/>
      <c r="I46" s="72"/>
      <c r="J46" s="72"/>
      <c r="K46" s="72"/>
      <c r="L46" s="72"/>
      <c r="O46" s="13"/>
      <c r="P46" s="71"/>
      <c r="Q46" s="73"/>
      <c r="R46" s="72"/>
      <c r="S46" s="72"/>
      <c r="T46" s="72"/>
      <c r="U46" s="71"/>
      <c r="V46" s="72"/>
      <c r="W46" s="72"/>
      <c r="X46" s="72"/>
      <c r="Y46" s="72"/>
    </row>
    <row r="47" spans="3:25" ht="13.5" thickBot="1">
      <c r="C47" s="32"/>
      <c r="D47" s="33"/>
      <c r="E47" s="35"/>
      <c r="F47" s="35"/>
      <c r="G47" s="72"/>
      <c r="H47" s="32"/>
      <c r="I47" s="35"/>
      <c r="J47" s="35"/>
      <c r="K47" s="35"/>
      <c r="L47" s="35"/>
      <c r="O47" s="13"/>
      <c r="P47" s="32"/>
      <c r="Q47" s="33"/>
      <c r="R47" s="35"/>
      <c r="S47" s="35"/>
      <c r="T47" s="72"/>
      <c r="U47" s="32"/>
      <c r="V47" s="35"/>
      <c r="W47" s="35"/>
      <c r="X47" s="35"/>
      <c r="Y47" s="35"/>
    </row>
    <row r="48" spans="6:25" ht="12.75">
      <c r="F48" s="10" t="s">
        <v>74</v>
      </c>
      <c r="L48" s="10" t="s">
        <v>74</v>
      </c>
      <c r="O48" s="13"/>
      <c r="Q48" s="10"/>
      <c r="S48" s="10" t="s">
        <v>74</v>
      </c>
      <c r="Y48" s="10" t="s">
        <v>74</v>
      </c>
    </row>
    <row r="49" spans="6:25" ht="12.75">
      <c r="F49" s="10"/>
      <c r="L49" s="10"/>
      <c r="O49" s="13"/>
      <c r="Q49" s="10"/>
      <c r="S49" s="10"/>
      <c r="Y49" s="10"/>
    </row>
    <row r="50" spans="6:25" ht="12.75">
      <c r="F50" s="10"/>
      <c r="L50" s="10"/>
      <c r="O50" s="13"/>
      <c r="Q50" s="10"/>
      <c r="S50" s="10"/>
      <c r="Y50" s="10"/>
    </row>
    <row r="51" spans="6:25" ht="12.75">
      <c r="F51" s="10"/>
      <c r="L51" s="10"/>
      <c r="O51" s="13"/>
      <c r="Q51" s="10"/>
      <c r="S51" s="10"/>
      <c r="Y51" s="10"/>
    </row>
    <row r="52" spans="6:19" ht="27" customHeight="1">
      <c r="F52" s="78" t="s">
        <v>2</v>
      </c>
      <c r="S52" s="3" t="s">
        <v>2</v>
      </c>
    </row>
    <row r="53" spans="6:19" ht="16.5" customHeight="1">
      <c r="F53" s="2" t="s">
        <v>3</v>
      </c>
      <c r="O53" s="13"/>
      <c r="Q53" s="10"/>
      <c r="S53" s="2" t="s">
        <v>3</v>
      </c>
    </row>
    <row r="54" spans="6:19" ht="16.5" customHeight="1" thickBot="1">
      <c r="F54" s="2" t="s">
        <v>4</v>
      </c>
      <c r="O54" s="13"/>
      <c r="Q54" s="10"/>
      <c r="S54" s="2" t="s">
        <v>4</v>
      </c>
    </row>
    <row r="55" spans="2:24" ht="16.5" customHeight="1" thickBot="1">
      <c r="B55" s="13" t="s">
        <v>1</v>
      </c>
      <c r="C55" s="75"/>
      <c r="D55" s="11"/>
      <c r="E55" s="6"/>
      <c r="F55" s="5" t="s">
        <v>0</v>
      </c>
      <c r="G55" s="6"/>
      <c r="H55" s="8"/>
      <c r="I55" s="76"/>
      <c r="K55" s="4" t="s">
        <v>5</v>
      </c>
      <c r="O55" s="13" t="s">
        <v>6</v>
      </c>
      <c r="P55" s="7"/>
      <c r="Q55" s="11"/>
      <c r="R55" s="6"/>
      <c r="S55" s="5" t="s">
        <v>61</v>
      </c>
      <c r="T55" s="6"/>
      <c r="U55" s="8"/>
      <c r="V55" s="9"/>
      <c r="X55" s="4" t="s">
        <v>5</v>
      </c>
    </row>
    <row r="56" spans="2:17" ht="16.5" customHeight="1">
      <c r="B56" s="13" t="s">
        <v>7</v>
      </c>
      <c r="O56" s="13" t="s">
        <v>7</v>
      </c>
      <c r="Q56" s="10"/>
    </row>
    <row r="57" spans="2:17" ht="16.5" customHeight="1">
      <c r="B57" s="13" t="s">
        <v>55</v>
      </c>
      <c r="O57" s="13" t="s">
        <v>55</v>
      </c>
      <c r="Q57" s="10"/>
    </row>
    <row r="58" spans="2:17" ht="16.5" customHeight="1" thickBot="1">
      <c r="B58" s="13" t="s">
        <v>54</v>
      </c>
      <c r="O58" s="13" t="s">
        <v>54</v>
      </c>
      <c r="Q58" s="10"/>
    </row>
    <row r="59" spans="2:19" ht="16.5" customHeight="1" thickBot="1">
      <c r="B59" s="13">
        <v>1</v>
      </c>
      <c r="C59" s="14" t="s">
        <v>9</v>
      </c>
      <c r="D59" s="15">
        <f>$AF$3</f>
        <v>20</v>
      </c>
      <c r="E59" s="16">
        <f>$AF$4</f>
        <v>-2.5</v>
      </c>
      <c r="F59" s="17" t="s">
        <v>10</v>
      </c>
      <c r="O59" s="13">
        <v>1</v>
      </c>
      <c r="P59" s="14" t="s">
        <v>9</v>
      </c>
      <c r="Q59" s="15">
        <f>$AG$3</f>
        <v>30</v>
      </c>
      <c r="R59" s="16">
        <f>$AG$4</f>
        <v>-0.4</v>
      </c>
      <c r="S59" s="17" t="s">
        <v>10</v>
      </c>
    </row>
    <row r="60" spans="2:20" ht="16.5" customHeight="1" thickBot="1">
      <c r="B60" s="13">
        <v>2</v>
      </c>
      <c r="C60" s="14" t="s">
        <v>27</v>
      </c>
      <c r="D60" s="15">
        <f>$AF$5</f>
        <v>20</v>
      </c>
      <c r="E60" s="16">
        <f>$AF$6</f>
        <v>-1.2</v>
      </c>
      <c r="F60" s="17" t="s">
        <v>11</v>
      </c>
      <c r="G60" s="1" t="s">
        <v>31</v>
      </c>
      <c r="O60" s="13">
        <v>2</v>
      </c>
      <c r="P60" s="14" t="s">
        <v>27</v>
      </c>
      <c r="Q60" s="15">
        <f>$AG$5</f>
        <v>25</v>
      </c>
      <c r="R60" s="16">
        <f>$AG$6</f>
        <v>-0.5</v>
      </c>
      <c r="S60" s="17" t="s">
        <v>11</v>
      </c>
      <c r="T60" s="1" t="s">
        <v>31</v>
      </c>
    </row>
    <row r="61" spans="2:23" ht="16.5" customHeight="1" thickBot="1">
      <c r="B61" s="13">
        <v>3</v>
      </c>
      <c r="C61" s="14" t="s">
        <v>8</v>
      </c>
      <c r="D61" s="16">
        <f>$AF$7</f>
        <v>22</v>
      </c>
      <c r="E61" s="18">
        <f>$AF$8</f>
        <v>1.1</v>
      </c>
      <c r="F61" s="53" t="s">
        <v>13</v>
      </c>
      <c r="G61" s="18">
        <f>$AF$9</f>
        <v>2.1</v>
      </c>
      <c r="H61" s="19" t="s">
        <v>12</v>
      </c>
      <c r="I61" s="18">
        <f>$AF$10</f>
        <v>2</v>
      </c>
      <c r="J61" s="54" t="s">
        <v>14</v>
      </c>
      <c r="O61" s="13">
        <v>3</v>
      </c>
      <c r="P61" s="14" t="s">
        <v>8</v>
      </c>
      <c r="Q61" s="16">
        <f>$AG$7</f>
        <v>25</v>
      </c>
      <c r="R61" s="18">
        <f>$AG$8</f>
        <v>1.2</v>
      </c>
      <c r="S61" s="53" t="s">
        <v>13</v>
      </c>
      <c r="T61" s="18">
        <f>$AG$9</f>
        <v>2.2</v>
      </c>
      <c r="U61" s="19" t="s">
        <v>12</v>
      </c>
      <c r="V61" s="18">
        <f>$AG$10</f>
        <v>4</v>
      </c>
      <c r="W61" s="54" t="s">
        <v>14</v>
      </c>
    </row>
    <row r="62" spans="2:17" ht="16.5" customHeight="1" thickBot="1">
      <c r="B62" s="13" t="s">
        <v>15</v>
      </c>
      <c r="D62" s="12"/>
      <c r="O62" s="13" t="s">
        <v>15</v>
      </c>
      <c r="Q62" s="12"/>
    </row>
    <row r="63" spans="2:19" ht="16.5" customHeight="1">
      <c r="B63" s="13">
        <v>4</v>
      </c>
      <c r="C63" s="20" t="s">
        <v>16</v>
      </c>
      <c r="D63" s="21">
        <f>D59/-E59</f>
        <v>8</v>
      </c>
      <c r="E63" s="22">
        <f>1/E59</f>
        <v>-0.4</v>
      </c>
      <c r="F63" s="23" t="s">
        <v>26</v>
      </c>
      <c r="O63" s="13">
        <v>4</v>
      </c>
      <c r="P63" s="20" t="s">
        <v>16</v>
      </c>
      <c r="Q63" s="21">
        <f>Q59/-R59</f>
        <v>75</v>
      </c>
      <c r="R63" s="22">
        <f>1/R59</f>
        <v>-2.5</v>
      </c>
      <c r="S63" s="23" t="s">
        <v>26</v>
      </c>
    </row>
    <row r="64" spans="2:19" ht="16.5" customHeight="1" thickBot="1">
      <c r="B64" s="13">
        <v>5</v>
      </c>
      <c r="C64" s="24" t="s">
        <v>17</v>
      </c>
      <c r="D64" s="25">
        <f>D60/-E60</f>
        <v>16.666666666666668</v>
      </c>
      <c r="E64" s="26">
        <f>1/E60</f>
        <v>-0.8333333333333334</v>
      </c>
      <c r="F64" s="27" t="s">
        <v>28</v>
      </c>
      <c r="O64" s="13">
        <v>5</v>
      </c>
      <c r="P64" s="24" t="s">
        <v>17</v>
      </c>
      <c r="Q64" s="25">
        <f>Q60/-R60</f>
        <v>50</v>
      </c>
      <c r="R64" s="26">
        <f>1/R60</f>
        <v>-2</v>
      </c>
      <c r="S64" s="27" t="s">
        <v>28</v>
      </c>
    </row>
    <row r="65" spans="2:17" ht="16.5" customHeight="1" thickBot="1">
      <c r="B65" s="13" t="s">
        <v>18</v>
      </c>
      <c r="O65" s="13" t="s">
        <v>18</v>
      </c>
      <c r="Q65" s="10"/>
    </row>
    <row r="66" spans="2:20" ht="16.5" customHeight="1" thickBot="1">
      <c r="B66" s="13">
        <v>6</v>
      </c>
      <c r="C66" s="58" t="s">
        <v>20</v>
      </c>
      <c r="D66" s="59" t="s">
        <v>21</v>
      </c>
      <c r="E66" s="59" t="s">
        <v>22</v>
      </c>
      <c r="F66" s="60" t="s">
        <v>19</v>
      </c>
      <c r="G66" s="1" t="s">
        <v>23</v>
      </c>
      <c r="O66" s="13">
        <v>6</v>
      </c>
      <c r="P66" s="58" t="s">
        <v>20</v>
      </c>
      <c r="Q66" s="59" t="s">
        <v>21</v>
      </c>
      <c r="R66" s="59" t="s">
        <v>22</v>
      </c>
      <c r="S66" s="60" t="s">
        <v>19</v>
      </c>
      <c r="T66" s="1" t="s">
        <v>23</v>
      </c>
    </row>
    <row r="67" spans="2:24" ht="16.5" customHeight="1">
      <c r="B67" s="13">
        <v>7</v>
      </c>
      <c r="C67" s="58" t="s">
        <v>20</v>
      </c>
      <c r="D67" s="29">
        <f>D63</f>
        <v>8</v>
      </c>
      <c r="E67" s="22">
        <f>E63</f>
        <v>-0.4</v>
      </c>
      <c r="F67" s="30" t="s">
        <v>30</v>
      </c>
      <c r="G67" s="31">
        <f>D64</f>
        <v>16.666666666666668</v>
      </c>
      <c r="H67" s="22">
        <f>E64</f>
        <v>-0.8333333333333334</v>
      </c>
      <c r="I67" s="30" t="s">
        <v>29</v>
      </c>
      <c r="J67" s="30"/>
      <c r="K67" s="23"/>
      <c r="O67" s="13">
        <v>7</v>
      </c>
      <c r="P67" s="58" t="s">
        <v>20</v>
      </c>
      <c r="Q67" s="29">
        <f>Q63</f>
        <v>75</v>
      </c>
      <c r="R67" s="22">
        <f>R63</f>
        <v>-2.5</v>
      </c>
      <c r="S67" s="30" t="s">
        <v>30</v>
      </c>
      <c r="T67" s="31">
        <f>Q64</f>
        <v>50</v>
      </c>
      <c r="U67" s="22">
        <f>R64</f>
        <v>-2</v>
      </c>
      <c r="V67" s="30" t="s">
        <v>29</v>
      </c>
      <c r="W67" s="30"/>
      <c r="X67" s="23"/>
    </row>
    <row r="68" spans="3:24" ht="16.5" customHeight="1" thickBot="1">
      <c r="C68" s="32"/>
      <c r="D68" s="33" t="s">
        <v>24</v>
      </c>
      <c r="E68" s="26">
        <f>D61</f>
        <v>22</v>
      </c>
      <c r="F68" s="34">
        <f>E61</f>
        <v>1.1</v>
      </c>
      <c r="G68" s="35" t="s">
        <v>13</v>
      </c>
      <c r="H68" s="34">
        <f>G61</f>
        <v>2.1</v>
      </c>
      <c r="I68" s="35" t="str">
        <f>H61</f>
        <v>XY</v>
      </c>
      <c r="J68" s="34">
        <f>I61</f>
        <v>2</v>
      </c>
      <c r="K68" s="27" t="s">
        <v>25</v>
      </c>
      <c r="O68" s="13"/>
      <c r="P68" s="32"/>
      <c r="Q68" s="33" t="s">
        <v>24</v>
      </c>
      <c r="R68" s="26">
        <f>Q61</f>
        <v>25</v>
      </c>
      <c r="S68" s="34">
        <f>R61</f>
        <v>1.2</v>
      </c>
      <c r="T68" s="35" t="s">
        <v>13</v>
      </c>
      <c r="U68" s="34">
        <f>T61</f>
        <v>2.2</v>
      </c>
      <c r="V68" s="35" t="str">
        <f>U61</f>
        <v>XY</v>
      </c>
      <c r="W68" s="34">
        <f>V61</f>
        <v>4</v>
      </c>
      <c r="X68" s="27" t="s">
        <v>25</v>
      </c>
    </row>
    <row r="69" spans="3:17" ht="16.5" customHeight="1" thickBot="1">
      <c r="C69" s="1" t="s">
        <v>32</v>
      </c>
      <c r="O69" s="13"/>
      <c r="P69" s="1" t="s">
        <v>32</v>
      </c>
      <c r="Q69" s="10"/>
    </row>
    <row r="70" spans="3:23" ht="16.5" customHeight="1">
      <c r="C70" s="28" t="s">
        <v>20</v>
      </c>
      <c r="D70" s="36">
        <f>D63</f>
        <v>8</v>
      </c>
      <c r="E70" s="22">
        <f>E67</f>
        <v>-0.4</v>
      </c>
      <c r="F70" s="30" t="s">
        <v>13</v>
      </c>
      <c r="G70" s="37">
        <f>D64</f>
        <v>16.666666666666668</v>
      </c>
      <c r="H70" s="30" t="s">
        <v>28</v>
      </c>
      <c r="I70" s="22">
        <f>E64</f>
        <v>-0.8333333333333334</v>
      </c>
      <c r="J70" s="23" t="s">
        <v>33</v>
      </c>
      <c r="O70" s="13"/>
      <c r="P70" s="28" t="s">
        <v>20</v>
      </c>
      <c r="Q70" s="36">
        <f>Q63</f>
        <v>75</v>
      </c>
      <c r="R70" s="22">
        <f>R67</f>
        <v>-2.5</v>
      </c>
      <c r="S70" s="30" t="s">
        <v>13</v>
      </c>
      <c r="T70" s="37">
        <f>Q64</f>
        <v>50</v>
      </c>
      <c r="U70" s="30" t="s">
        <v>28</v>
      </c>
      <c r="V70" s="22">
        <f>R64</f>
        <v>-2</v>
      </c>
      <c r="W70" s="23" t="s">
        <v>33</v>
      </c>
    </row>
    <row r="71" spans="3:24" ht="16.5" customHeight="1" thickBot="1">
      <c r="C71" s="32"/>
      <c r="D71" s="25">
        <f>-D61</f>
        <v>-22</v>
      </c>
      <c r="E71" s="26">
        <f>-E61</f>
        <v>-1.1</v>
      </c>
      <c r="F71" s="55" t="s">
        <v>13</v>
      </c>
      <c r="G71" s="26">
        <f>-G61</f>
        <v>-2.1</v>
      </c>
      <c r="H71" s="35" t="s">
        <v>12</v>
      </c>
      <c r="I71" s="26">
        <f>-I61</f>
        <v>-2</v>
      </c>
      <c r="J71" s="56" t="s">
        <v>33</v>
      </c>
      <c r="K71" s="1" t="s">
        <v>34</v>
      </c>
      <c r="O71" s="13"/>
      <c r="P71" s="32"/>
      <c r="Q71" s="25">
        <f>-Q61</f>
        <v>-25</v>
      </c>
      <c r="R71" s="26">
        <f>-R61</f>
        <v>-1.2</v>
      </c>
      <c r="S71" s="55" t="s">
        <v>13</v>
      </c>
      <c r="T71" s="26">
        <f>-T61</f>
        <v>-2.2</v>
      </c>
      <c r="U71" s="35" t="s">
        <v>12</v>
      </c>
      <c r="V71" s="26">
        <f>-V61</f>
        <v>-4</v>
      </c>
      <c r="W71" s="56" t="s">
        <v>33</v>
      </c>
      <c r="X71" s="1" t="s">
        <v>34</v>
      </c>
    </row>
    <row r="72" spans="2:23" ht="16.5" customHeight="1">
      <c r="B72" s="13">
        <v>8</v>
      </c>
      <c r="C72" s="28" t="s">
        <v>20</v>
      </c>
      <c r="D72" s="39">
        <f>D70</f>
        <v>8</v>
      </c>
      <c r="E72" s="22">
        <f>(E70+E71)</f>
        <v>-1.5</v>
      </c>
      <c r="F72" s="38" t="s">
        <v>13</v>
      </c>
      <c r="G72" s="22">
        <f>D64</f>
        <v>16.666666666666668</v>
      </c>
      <c r="H72" s="30" t="s">
        <v>35</v>
      </c>
      <c r="I72" s="22">
        <f>(I70+I71)</f>
        <v>-2.8333333333333335</v>
      </c>
      <c r="J72" s="23" t="s">
        <v>33</v>
      </c>
      <c r="O72" s="13">
        <v>8</v>
      </c>
      <c r="P72" s="28" t="s">
        <v>20</v>
      </c>
      <c r="Q72" s="39">
        <f>Q70</f>
        <v>75</v>
      </c>
      <c r="R72" s="22">
        <f>(R70+R71)</f>
        <v>-3.7</v>
      </c>
      <c r="S72" s="38" t="s">
        <v>13</v>
      </c>
      <c r="T72" s="22">
        <f>Q64</f>
        <v>50</v>
      </c>
      <c r="U72" s="30" t="s">
        <v>35</v>
      </c>
      <c r="V72" s="22">
        <f>(V70+V71)</f>
        <v>-6</v>
      </c>
      <c r="W72" s="23" t="s">
        <v>33</v>
      </c>
    </row>
    <row r="73" spans="3:23" ht="16.5" customHeight="1" thickBot="1">
      <c r="C73" s="32"/>
      <c r="D73" s="25">
        <f>-H68</f>
        <v>-2.1</v>
      </c>
      <c r="E73" s="35" t="s">
        <v>12</v>
      </c>
      <c r="F73" s="26">
        <f>D71</f>
        <v>-22</v>
      </c>
      <c r="G73" s="35"/>
      <c r="H73" s="35"/>
      <c r="I73" s="35"/>
      <c r="J73" s="27"/>
      <c r="O73" s="13"/>
      <c r="P73" s="32"/>
      <c r="Q73" s="25">
        <f>-U68</f>
        <v>-2.2</v>
      </c>
      <c r="R73" s="35" t="s">
        <v>12</v>
      </c>
      <c r="S73" s="26">
        <f>Q71</f>
        <v>-25</v>
      </c>
      <c r="T73" s="35"/>
      <c r="U73" s="35"/>
      <c r="V73" s="35"/>
      <c r="W73" s="27"/>
    </row>
    <row r="74" spans="2:17" ht="16.5" customHeight="1" thickBot="1">
      <c r="B74" s="13" t="s">
        <v>36</v>
      </c>
      <c r="O74" s="13" t="s">
        <v>36</v>
      </c>
      <c r="Q74" s="10"/>
    </row>
    <row r="75" spans="2:22" ht="16.5" customHeight="1" thickBot="1">
      <c r="B75" s="13">
        <v>9</v>
      </c>
      <c r="C75" s="52" t="s">
        <v>37</v>
      </c>
      <c r="D75" s="15">
        <f>D63</f>
        <v>8</v>
      </c>
      <c r="E75" s="16">
        <f>2*E72</f>
        <v>-3</v>
      </c>
      <c r="F75" s="19" t="s">
        <v>26</v>
      </c>
      <c r="G75" s="16">
        <f>D73</f>
        <v>-2.1</v>
      </c>
      <c r="H75" s="19" t="s">
        <v>27</v>
      </c>
      <c r="I75" s="40">
        <v>0</v>
      </c>
      <c r="O75" s="13">
        <v>9</v>
      </c>
      <c r="P75" s="52" t="s">
        <v>37</v>
      </c>
      <c r="Q75" s="15">
        <f>Q63</f>
        <v>75</v>
      </c>
      <c r="R75" s="16">
        <f>2*R72</f>
        <v>-7.4</v>
      </c>
      <c r="S75" s="19" t="s">
        <v>26</v>
      </c>
      <c r="T75" s="16">
        <f>Q73</f>
        <v>-2.2</v>
      </c>
      <c r="U75" s="19" t="s">
        <v>27</v>
      </c>
      <c r="V75" s="40">
        <v>0</v>
      </c>
    </row>
    <row r="76" spans="2:23" ht="16.5" customHeight="1" thickBot="1">
      <c r="B76" s="13">
        <v>10</v>
      </c>
      <c r="C76" s="52" t="s">
        <v>38</v>
      </c>
      <c r="D76" s="15">
        <f>G72</f>
        <v>16.666666666666668</v>
      </c>
      <c r="E76" s="16">
        <f>2*I72</f>
        <v>-5.666666666666667</v>
      </c>
      <c r="F76" s="19" t="s">
        <v>28</v>
      </c>
      <c r="G76" s="16">
        <f>D73</f>
        <v>-2.1</v>
      </c>
      <c r="H76" s="19" t="s">
        <v>9</v>
      </c>
      <c r="I76" s="40">
        <v>0</v>
      </c>
      <c r="J76" s="13" t="s">
        <v>41</v>
      </c>
      <c r="O76" s="13">
        <v>10</v>
      </c>
      <c r="P76" s="52" t="s">
        <v>38</v>
      </c>
      <c r="Q76" s="15">
        <f>T72</f>
        <v>50</v>
      </c>
      <c r="R76" s="16">
        <f>2*V72</f>
        <v>-12</v>
      </c>
      <c r="S76" s="19" t="s">
        <v>28</v>
      </c>
      <c r="T76" s="16">
        <f>Q73</f>
        <v>-2.2</v>
      </c>
      <c r="U76" s="19" t="s">
        <v>9</v>
      </c>
      <c r="V76" s="40">
        <v>0</v>
      </c>
      <c r="W76" s="13" t="s">
        <v>41</v>
      </c>
    </row>
    <row r="77" spans="3:21" ht="16.5" customHeight="1" thickBot="1">
      <c r="C77" s="10" t="s">
        <v>39</v>
      </c>
      <c r="D77" s="41">
        <f>-E75</f>
        <v>3</v>
      </c>
      <c r="E77" s="19" t="s">
        <v>26</v>
      </c>
      <c r="F77" s="16">
        <f>-G75</f>
        <v>2.1</v>
      </c>
      <c r="G77" s="19" t="s">
        <v>27</v>
      </c>
      <c r="H77" s="42">
        <f>D75</f>
        <v>8</v>
      </c>
      <c r="O77" s="13"/>
      <c r="P77" s="10" t="s">
        <v>39</v>
      </c>
      <c r="Q77" s="41">
        <f>-R75</f>
        <v>7.4</v>
      </c>
      <c r="R77" s="19" t="s">
        <v>26</v>
      </c>
      <c r="S77" s="16">
        <f>-T75</f>
        <v>2.2</v>
      </c>
      <c r="T77" s="19" t="s">
        <v>27</v>
      </c>
      <c r="U77" s="42">
        <f>Q75</f>
        <v>75</v>
      </c>
    </row>
    <row r="78" spans="3:22" ht="16.5" customHeight="1" thickBot="1">
      <c r="C78" s="10" t="s">
        <v>40</v>
      </c>
      <c r="D78" s="41">
        <f>-G76</f>
        <v>2.1</v>
      </c>
      <c r="E78" s="19" t="s">
        <v>26</v>
      </c>
      <c r="F78" s="16">
        <f>-E76</f>
        <v>5.666666666666667</v>
      </c>
      <c r="G78" s="19" t="s">
        <v>27</v>
      </c>
      <c r="H78" s="42">
        <f>D76</f>
        <v>16.666666666666668</v>
      </c>
      <c r="I78" s="1" t="s">
        <v>43</v>
      </c>
      <c r="O78" s="13"/>
      <c r="P78" s="10" t="s">
        <v>40</v>
      </c>
      <c r="Q78" s="41">
        <f>-T76</f>
        <v>2.2</v>
      </c>
      <c r="R78" s="19" t="s">
        <v>26</v>
      </c>
      <c r="S78" s="16">
        <f>-R76</f>
        <v>12</v>
      </c>
      <c r="T78" s="19" t="s">
        <v>27</v>
      </c>
      <c r="U78" s="42">
        <f>Q76</f>
        <v>50</v>
      </c>
      <c r="V78" s="1" t="s">
        <v>43</v>
      </c>
    </row>
    <row r="79" spans="3:22" ht="16.5" customHeight="1" thickBot="1">
      <c r="C79" s="10" t="s">
        <v>42</v>
      </c>
      <c r="D79" s="43">
        <f>-(F78/F77)*D77</f>
        <v>-8.095238095238095</v>
      </c>
      <c r="E79" s="30" t="s">
        <v>26</v>
      </c>
      <c r="F79" s="16">
        <f>-(F78/F77)*F77</f>
        <v>-5.666666666666667</v>
      </c>
      <c r="G79" s="19" t="s">
        <v>27</v>
      </c>
      <c r="H79" s="42">
        <f>-(F78/F77)*H77</f>
        <v>-21.58730158730159</v>
      </c>
      <c r="I79" s="1" t="s">
        <v>51</v>
      </c>
      <c r="O79" s="13"/>
      <c r="P79" s="10" t="s">
        <v>42</v>
      </c>
      <c r="Q79" s="43">
        <f>-(S78/S77)*Q77</f>
        <v>-40.36363636363636</v>
      </c>
      <c r="R79" s="30" t="s">
        <v>26</v>
      </c>
      <c r="S79" s="16">
        <f>-(S78/S77)*S77</f>
        <v>-12</v>
      </c>
      <c r="T79" s="19" t="s">
        <v>27</v>
      </c>
      <c r="U79" s="42">
        <f>-(S78/S77)*U77</f>
        <v>-409.09090909090907</v>
      </c>
      <c r="V79" s="1" t="s">
        <v>51</v>
      </c>
    </row>
    <row r="80" spans="2:18" ht="16.5" customHeight="1" thickBot="1">
      <c r="B80" s="13">
        <v>11</v>
      </c>
      <c r="C80" s="44">
        <f>D78+D79</f>
        <v>-5.995238095238095</v>
      </c>
      <c r="D80" s="45" t="s">
        <v>9</v>
      </c>
      <c r="E80" s="42">
        <f>H78+H79</f>
        <v>-4.920634920634921</v>
      </c>
      <c r="O80" s="13">
        <v>11</v>
      </c>
      <c r="P80" s="44">
        <f>Q78+Q79</f>
        <v>-38.16363636363636</v>
      </c>
      <c r="Q80" s="45" t="s">
        <v>9</v>
      </c>
      <c r="R80" s="42">
        <f>U78+U79</f>
        <v>-359.09090909090907</v>
      </c>
    </row>
    <row r="81" spans="4:22" ht="16.5" customHeight="1" thickBot="1">
      <c r="D81" s="14" t="s">
        <v>9</v>
      </c>
      <c r="E81" s="42">
        <f>E80/C80</f>
        <v>0.8207572147206779</v>
      </c>
      <c r="F81" s="1" t="s">
        <v>44</v>
      </c>
      <c r="H81" s="14" t="s">
        <v>27</v>
      </c>
      <c r="I81" s="40">
        <f>(H77-D77*E81)/F77</f>
        <v>2.637013502779984</v>
      </c>
      <c r="O81" s="13"/>
      <c r="Q81" s="14" t="s">
        <v>9</v>
      </c>
      <c r="R81" s="42">
        <f>R80/P80</f>
        <v>9.40924249642687</v>
      </c>
      <c r="S81" s="1" t="s">
        <v>44</v>
      </c>
      <c r="U81" s="14" t="s">
        <v>27</v>
      </c>
      <c r="V81" s="40">
        <f>(U77-Q77*R81)/S77</f>
        <v>2.4416388756550718</v>
      </c>
    </row>
    <row r="82" spans="2:17" ht="16.5" customHeight="1">
      <c r="B82" s="13" t="s">
        <v>45</v>
      </c>
      <c r="O82" s="13" t="s">
        <v>45</v>
      </c>
      <c r="Q82" s="10"/>
    </row>
    <row r="83" spans="2:26" ht="16.5" customHeight="1" thickBot="1">
      <c r="B83" s="13" t="s">
        <v>46</v>
      </c>
      <c r="M83" s="1" t="s">
        <v>53</v>
      </c>
      <c r="O83" s="13" t="s">
        <v>46</v>
      </c>
      <c r="Q83" s="10"/>
      <c r="Z83" s="1" t="s">
        <v>53</v>
      </c>
    </row>
    <row r="84" spans="5:22" ht="16.5" customHeight="1" thickBot="1">
      <c r="E84" s="51" t="s">
        <v>52</v>
      </c>
      <c r="F84" s="51" t="s">
        <v>47</v>
      </c>
      <c r="G84" s="51" t="s">
        <v>48</v>
      </c>
      <c r="H84" s="51" t="s">
        <v>49</v>
      </c>
      <c r="I84" s="51" t="s">
        <v>50</v>
      </c>
      <c r="O84" s="13"/>
      <c r="Q84" s="10"/>
      <c r="R84" s="51" t="s">
        <v>52</v>
      </c>
      <c r="S84" s="51" t="s">
        <v>47</v>
      </c>
      <c r="T84" s="51" t="s">
        <v>48</v>
      </c>
      <c r="U84" s="51" t="s">
        <v>49</v>
      </c>
      <c r="V84" s="51" t="s">
        <v>50</v>
      </c>
    </row>
    <row r="85" spans="2:22" ht="16.5" customHeight="1" thickBot="1">
      <c r="B85" s="13">
        <v>12</v>
      </c>
      <c r="C85" s="14" t="s">
        <v>16</v>
      </c>
      <c r="D85" s="46">
        <f>D63+E63*E81</f>
        <v>7.671697114111729</v>
      </c>
      <c r="E85" s="57">
        <f>E81</f>
        <v>0.8207572147206779</v>
      </c>
      <c r="F85" s="47">
        <f>D85*E81</f>
        <v>6.296600755559005</v>
      </c>
      <c r="G85" s="49"/>
      <c r="H85" s="49"/>
      <c r="I85" s="49"/>
      <c r="O85" s="13">
        <v>12</v>
      </c>
      <c r="P85" s="14" t="s">
        <v>16</v>
      </c>
      <c r="Q85" s="46">
        <f>Q63+R63*R81</f>
        <v>51.476893758932825</v>
      </c>
      <c r="R85" s="57">
        <f>R81</f>
        <v>9.40924249642687</v>
      </c>
      <c r="S85" s="47">
        <f>Q85*R81</f>
        <v>484.35857634060187</v>
      </c>
      <c r="T85" s="49"/>
      <c r="U85" s="49"/>
      <c r="V85" s="49"/>
    </row>
    <row r="86" spans="2:22" ht="16.5" customHeight="1" thickBot="1">
      <c r="B86" s="13">
        <v>13</v>
      </c>
      <c r="C86" s="14" t="s">
        <v>17</v>
      </c>
      <c r="D86" s="46">
        <f>D64+E64*I81</f>
        <v>14.469155414350015</v>
      </c>
      <c r="E86" s="57">
        <f>I81</f>
        <v>2.637013502779984</v>
      </c>
      <c r="F86" s="47">
        <f>D86*I81</f>
        <v>38.1553582014631</v>
      </c>
      <c r="G86" s="50"/>
      <c r="H86" s="50"/>
      <c r="I86" s="50"/>
      <c r="O86" s="13">
        <v>13</v>
      </c>
      <c r="P86" s="14" t="s">
        <v>17</v>
      </c>
      <c r="Q86" s="46">
        <f>Q64+R64*V81</f>
        <v>45.116722248689854</v>
      </c>
      <c r="R86" s="57">
        <f>V81</f>
        <v>2.4416388756550718</v>
      </c>
      <c r="S86" s="47">
        <f>Q86*V81</f>
        <v>110.15874298453326</v>
      </c>
      <c r="T86" s="50"/>
      <c r="U86" s="50"/>
      <c r="V86" s="50"/>
    </row>
    <row r="87" spans="5:22" ht="16.5" customHeight="1" thickBot="1">
      <c r="E87" s="10"/>
      <c r="F87" s="47">
        <f>SUM(F85:F86)</f>
        <v>44.45195895702211</v>
      </c>
      <c r="G87" s="47">
        <f>D61+E61*(E81^2)+G61*E81*I81+I61*(I81^2)</f>
        <v>41.193817574972854</v>
      </c>
      <c r="H87" s="47">
        <f>F87-G87</f>
        <v>3.258141382049253</v>
      </c>
      <c r="I87" s="48">
        <f>H87/F87</f>
        <v>0.07329578849830558</v>
      </c>
      <c r="O87" s="13"/>
      <c r="Q87" s="10"/>
      <c r="R87" s="10"/>
      <c r="S87" s="47">
        <f>SUM(S85:S86)</f>
        <v>594.5173193251351</v>
      </c>
      <c r="T87" s="47">
        <f>Q61+R61*(R81^2)+T61*R81*V81+V61*(V81^2)</f>
        <v>205.62975381775067</v>
      </c>
      <c r="U87" s="47">
        <f>S87-T87</f>
        <v>388.8875655073844</v>
      </c>
      <c r="V87" s="48">
        <f>U87/S87</f>
        <v>0.654123190134863</v>
      </c>
    </row>
    <row r="88" spans="2:17" ht="16.5" customHeight="1">
      <c r="B88" s="13">
        <v>14</v>
      </c>
      <c r="C88" s="1" t="s">
        <v>60</v>
      </c>
      <c r="O88" s="13">
        <v>14</v>
      </c>
      <c r="P88" s="1" t="s">
        <v>60</v>
      </c>
      <c r="Q88" s="10"/>
    </row>
    <row r="89" spans="15:17" ht="16.5" customHeight="1">
      <c r="O89" s="13"/>
      <c r="Q89" s="10"/>
    </row>
    <row r="90" spans="1:26" ht="0.75" customHeight="1">
      <c r="A90" s="61"/>
      <c r="B90" s="61"/>
      <c r="C90" s="61">
        <f>MAX(D90:E90)</f>
        <v>20</v>
      </c>
      <c r="D90" s="62">
        <f>D63/-E63</f>
        <v>20</v>
      </c>
      <c r="E90" s="61">
        <f>D64/-E64</f>
        <v>20</v>
      </c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>
        <f>MAX(Q90:R90)</f>
        <v>30</v>
      </c>
      <c r="Q90" s="62">
        <f>Q63/-R63</f>
        <v>30</v>
      </c>
      <c r="R90" s="61">
        <f>Q64/-R64</f>
        <v>25</v>
      </c>
      <c r="S90" s="61"/>
      <c r="T90" s="61"/>
      <c r="U90" s="61"/>
      <c r="V90" s="61"/>
      <c r="W90" s="61"/>
      <c r="X90" s="61"/>
      <c r="Y90" s="61"/>
      <c r="Z90" s="61"/>
    </row>
    <row r="91" spans="1:26" ht="0.75" customHeight="1">
      <c r="A91" s="61"/>
      <c r="B91" s="61"/>
      <c r="C91" s="63" t="s">
        <v>10</v>
      </c>
      <c r="D91" s="63" t="s">
        <v>56</v>
      </c>
      <c r="E91" s="63" t="s">
        <v>11</v>
      </c>
      <c r="F91" s="63" t="s">
        <v>57</v>
      </c>
      <c r="G91" s="63" t="s">
        <v>10</v>
      </c>
      <c r="H91" s="63" t="s">
        <v>56</v>
      </c>
      <c r="I91" s="63" t="s">
        <v>11</v>
      </c>
      <c r="J91" s="63" t="s">
        <v>57</v>
      </c>
      <c r="K91" s="63" t="s">
        <v>58</v>
      </c>
      <c r="L91" s="63" t="s">
        <v>59</v>
      </c>
      <c r="M91" s="61"/>
      <c r="N91" s="61"/>
      <c r="O91" s="61"/>
      <c r="P91" s="63" t="s">
        <v>10</v>
      </c>
      <c r="Q91" s="63" t="s">
        <v>56</v>
      </c>
      <c r="R91" s="63" t="s">
        <v>11</v>
      </c>
      <c r="S91" s="63" t="s">
        <v>57</v>
      </c>
      <c r="T91" s="63" t="s">
        <v>10</v>
      </c>
      <c r="U91" s="63" t="s">
        <v>56</v>
      </c>
      <c r="V91" s="63" t="s">
        <v>11</v>
      </c>
      <c r="W91" s="63" t="s">
        <v>57</v>
      </c>
      <c r="X91" s="63" t="s">
        <v>58</v>
      </c>
      <c r="Y91" s="63" t="s">
        <v>59</v>
      </c>
      <c r="Z91" s="61"/>
    </row>
    <row r="92" spans="1:26" ht="0.75" customHeight="1">
      <c r="A92" s="61"/>
      <c r="B92" s="62">
        <v>0</v>
      </c>
      <c r="C92" s="64">
        <f>G92</f>
        <v>8</v>
      </c>
      <c r="D92" s="64">
        <f>H92</f>
        <v>8</v>
      </c>
      <c r="E92" s="64">
        <f>I92</f>
        <v>16.666666666666668</v>
      </c>
      <c r="F92" s="64">
        <f>J92</f>
        <v>16.666666666666668</v>
      </c>
      <c r="G92" s="64">
        <f>D63+E63*B92</f>
        <v>8</v>
      </c>
      <c r="H92" s="64">
        <f>D63+2*(E63*B92)</f>
        <v>8</v>
      </c>
      <c r="I92" s="64">
        <f>D64+E64*B92</f>
        <v>16.666666666666668</v>
      </c>
      <c r="J92" s="64">
        <f>D64+2*E64*B92</f>
        <v>16.666666666666668</v>
      </c>
      <c r="K92" s="64">
        <f>(D63+E63*B92)*B92</f>
        <v>0</v>
      </c>
      <c r="L92" s="64">
        <f>(D64+E64*B92)*B92</f>
        <v>0</v>
      </c>
      <c r="M92" s="61"/>
      <c r="N92" s="61"/>
      <c r="O92" s="62">
        <v>0</v>
      </c>
      <c r="P92" s="64">
        <f>T92</f>
        <v>75</v>
      </c>
      <c r="Q92" s="64">
        <f>U92</f>
        <v>75</v>
      </c>
      <c r="R92" s="64">
        <f>V92</f>
        <v>50</v>
      </c>
      <c r="S92" s="64">
        <f>W92</f>
        <v>50</v>
      </c>
      <c r="T92" s="64">
        <f>Q63+R63*O92</f>
        <v>75</v>
      </c>
      <c r="U92" s="64">
        <f>Q63+2*(R63*O92)</f>
        <v>75</v>
      </c>
      <c r="V92" s="64">
        <f>Q64+R64*O92</f>
        <v>50</v>
      </c>
      <c r="W92" s="64">
        <f>Q64+2*R64*O92</f>
        <v>50</v>
      </c>
      <c r="X92" s="64">
        <f>(Q63+R63*O92)*O92</f>
        <v>0</v>
      </c>
      <c r="Y92" s="64">
        <f>(Q64+R64*O92)*O92</f>
        <v>0</v>
      </c>
      <c r="Z92" s="61"/>
    </row>
    <row r="93" spans="1:26" ht="0.75" customHeight="1">
      <c r="A93" s="61"/>
      <c r="B93" s="65">
        <f>B92+$C$90^0.333</f>
        <v>2.7117084133419893</v>
      </c>
      <c r="C93" s="64">
        <f aca="true" t="shared" si="0" ref="C93:C105">IF(B93=0,0,G93)</f>
        <v>6.9153166346632045</v>
      </c>
      <c r="D93" s="64">
        <f>IF(H93&lt;0,0,H93)</f>
        <v>5.830633269326409</v>
      </c>
      <c r="E93" s="64">
        <f aca="true" t="shared" si="1" ref="E93:E105">IF(B93=0,0,I93)</f>
        <v>14.406909655548343</v>
      </c>
      <c r="F93" s="64">
        <f>IF(J93&lt;0,0,J93)</f>
        <v>12.147152644430019</v>
      </c>
      <c r="G93" s="64">
        <f>D63+E63*B93</f>
        <v>6.9153166346632045</v>
      </c>
      <c r="H93" s="64">
        <f>IF(C93=0,0,D63+2*E63*B93)</f>
        <v>5.830633269326409</v>
      </c>
      <c r="I93" s="64">
        <f>D64+E64*B93</f>
        <v>14.406909655548343</v>
      </c>
      <c r="J93" s="64">
        <f>IF(E93=0,0,D64+2*E64*B93)</f>
        <v>12.147152644430019</v>
      </c>
      <c r="K93" s="64">
        <f>(D63+E63*B93)*B93</f>
        <v>18.752322299140022</v>
      </c>
      <c r="L93" s="64">
        <f>IF((D64+E64*B93)*B93&lt;0,0,(D64+E64*B93)*B93)</f>
        <v>39.06733812320839</v>
      </c>
      <c r="M93" s="61"/>
      <c r="N93" s="61"/>
      <c r="O93" s="65">
        <f>O92+$C$90^0.333</f>
        <v>2.7117084133419893</v>
      </c>
      <c r="P93" s="64">
        <f aca="true" t="shared" si="2" ref="P93:P105">IF(O93=0,0,T93)</f>
        <v>68.22072896664503</v>
      </c>
      <c r="Q93" s="64">
        <f>IF(U93&lt;0,0,U93)</f>
        <v>61.44145793329005</v>
      </c>
      <c r="R93" s="64">
        <f aca="true" t="shared" si="3" ref="R93:R105">IF(O93=0,0,V93)</f>
        <v>44.576583173316024</v>
      </c>
      <c r="S93" s="64">
        <f>IF(W93&lt;0,0,W93)</f>
        <v>39.15316634663204</v>
      </c>
      <c r="T93" s="64">
        <f>Q63+R63*O93</f>
        <v>68.22072896664503</v>
      </c>
      <c r="U93" s="64">
        <f>IF(P93=0,0,Q63+2*R63*O93)</f>
        <v>61.44145793329005</v>
      </c>
      <c r="V93" s="64">
        <f>Q64+R64*O93</f>
        <v>44.576583173316024</v>
      </c>
      <c r="W93" s="64">
        <f>IF(R93=0,0,Q64+2*R64*O93)</f>
        <v>39.15316634663204</v>
      </c>
      <c r="X93" s="64">
        <f>(Q63+R63*O93)*O93</f>
        <v>184.99472470317488</v>
      </c>
      <c r="Y93" s="64">
        <f>IF((Q64+R64*O93)*O93&lt;0,0,(Q64+R64*O93)*O93)</f>
        <v>120.87869562912002</v>
      </c>
      <c r="Z93" s="61"/>
    </row>
    <row r="94" spans="1:26" ht="0.75" customHeight="1">
      <c r="A94" s="61"/>
      <c r="B94" s="65">
        <f>IF(MAX($B$92:B93)&gt;$C$90,0,B93+$C$90^0.3333)</f>
        <v>5.425854987854681</v>
      </c>
      <c r="C94" s="64">
        <f t="shared" si="0"/>
        <v>5.8296580048581275</v>
      </c>
      <c r="D94" s="64">
        <f aca="true" t="shared" si="4" ref="D94:F105">IF(H94&lt;0,0,H94)</f>
        <v>3.659316009716255</v>
      </c>
      <c r="E94" s="64">
        <f t="shared" si="1"/>
        <v>12.145120843454434</v>
      </c>
      <c r="F94" s="64">
        <f t="shared" si="4"/>
        <v>7.6235750202422</v>
      </c>
      <c r="G94" s="64">
        <f>IF((D63+E63*B94)&lt;0,0,D63+E63*B94)</f>
        <v>5.8296580048581275</v>
      </c>
      <c r="H94" s="64">
        <f>IF(C94=0,0,D63+2*E63*B94)</f>
        <v>3.659316009716255</v>
      </c>
      <c r="I94" s="64">
        <f>IF((D64+E64*B94)&lt;0,0,D64+E64*B94)</f>
        <v>12.145120843454434</v>
      </c>
      <c r="J94" s="64">
        <f>IF(E94=0,0,D64+2*E64*B94)</f>
        <v>7.6235750202422</v>
      </c>
      <c r="K94" s="64">
        <f>(D63+E63*B94)*B94</f>
        <v>31.63087896314644</v>
      </c>
      <c r="L94" s="64">
        <f>IF((D64+E64*B94)*B94&lt;0,0,(D64+E64*B94)*B94)</f>
        <v>65.89766450655509</v>
      </c>
      <c r="M94" s="61"/>
      <c r="N94" s="61"/>
      <c r="O94" s="65">
        <f>IF(MAX($B$92:O93)&gt;$C$90,0,O93+$C$90^0.3333)</f>
        <v>0</v>
      </c>
      <c r="P94" s="64">
        <f t="shared" si="2"/>
        <v>0</v>
      </c>
      <c r="Q94" s="64">
        <f aca="true" t="shared" si="5" ref="Q94:Q105">IF(U94&lt;0,0,U94)</f>
        <v>0</v>
      </c>
      <c r="R94" s="64">
        <f t="shared" si="3"/>
        <v>0</v>
      </c>
      <c r="S94" s="64">
        <f aca="true" t="shared" si="6" ref="S94:S105">IF(W94&lt;0,0,W94)</f>
        <v>0</v>
      </c>
      <c r="T94" s="64">
        <f>IF((Q63+R63*O94)&lt;0,0,Q63+R63*O94)</f>
        <v>75</v>
      </c>
      <c r="U94" s="64">
        <f>IF(P94=0,0,Q63+2*R63*O94)</f>
        <v>0</v>
      </c>
      <c r="V94" s="64">
        <f>IF((Q64+R64*O94)&lt;0,0,Q64+R64*O94)</f>
        <v>50</v>
      </c>
      <c r="W94" s="64">
        <f>IF(R94=0,0,Q64+2*R64*O94)</f>
        <v>0</v>
      </c>
      <c r="X94" s="64">
        <f>(Q63+R63*O94)*O94</f>
        <v>0</v>
      </c>
      <c r="Y94" s="64">
        <f>IF((Q64+R64*O94)*O94&lt;0,0,(Q64+R64*O94)*O94)</f>
        <v>0</v>
      </c>
      <c r="Z94" s="61"/>
    </row>
    <row r="95" spans="1:26" ht="0.75" customHeight="1">
      <c r="A95" s="61"/>
      <c r="B95" s="65">
        <f>IF(MAX($B$92:B94)&gt;$C$90,0,B94+$C$90^0.3333)</f>
        <v>8.140001562367374</v>
      </c>
      <c r="C95" s="64">
        <f t="shared" si="0"/>
        <v>4.7439993750530505</v>
      </c>
      <c r="D95" s="64">
        <f t="shared" si="4"/>
        <v>1.487998750106101</v>
      </c>
      <c r="E95" s="64">
        <f t="shared" si="1"/>
        <v>9.883332031360522</v>
      </c>
      <c r="F95" s="64">
        <f t="shared" si="4"/>
        <v>3.099997396054377</v>
      </c>
      <c r="G95" s="64">
        <f>IF((D63+E63*B95)&lt;0,0,D63+E63*B95)</f>
        <v>4.7439993750530505</v>
      </c>
      <c r="H95" s="64">
        <f>IF(C95=0,0,D63+2*E63*B95)</f>
        <v>1.487998750106101</v>
      </c>
      <c r="I95" s="64">
        <f>IF((D64+E64*B95)&lt;0,0,D64+E64*B95)</f>
        <v>9.883332031360522</v>
      </c>
      <c r="J95" s="64">
        <f>IF(E95=0,0,D64+2*E64*B95)</f>
        <v>3.099997396054377</v>
      </c>
      <c r="K95" s="64">
        <f>IF(((D63+E63*B95)*B95)&lt;0,0,(D63+E63*B95)*B95)</f>
        <v>38.61616232480168</v>
      </c>
      <c r="L95" s="64">
        <f>IF((D64+E64*B95)*B95&lt;0,0,(D64+E64*B95)*B95)</f>
        <v>80.45033817667016</v>
      </c>
      <c r="M95" s="61"/>
      <c r="N95" s="61"/>
      <c r="O95" s="65">
        <f>IF(MAX($B$92:O94)&gt;$C$90,0,O94+$C$90^0.3333)</f>
        <v>0</v>
      </c>
      <c r="P95" s="64">
        <f t="shared" si="2"/>
        <v>0</v>
      </c>
      <c r="Q95" s="64">
        <f t="shared" si="5"/>
        <v>0</v>
      </c>
      <c r="R95" s="64">
        <f t="shared" si="3"/>
        <v>0</v>
      </c>
      <c r="S95" s="64">
        <f t="shared" si="6"/>
        <v>0</v>
      </c>
      <c r="T95" s="64">
        <f>IF((Q63+R63*O95)&lt;0,0,Q63+R63*O95)</f>
        <v>75</v>
      </c>
      <c r="U95" s="64">
        <f>IF(P95=0,0,Q63+2*R63*O95)</f>
        <v>0</v>
      </c>
      <c r="V95" s="64">
        <f>IF((Q64+R64*O95)&lt;0,0,Q64+R64*O95)</f>
        <v>50</v>
      </c>
      <c r="W95" s="64">
        <f>IF(R95=0,0,Q64+2*R64*O95)</f>
        <v>0</v>
      </c>
      <c r="X95" s="64">
        <f>IF(((Q63+R63*O95)*O95)&lt;0,0,(Q63+R63*O95)*O95)</f>
        <v>0</v>
      </c>
      <c r="Y95" s="64">
        <f>IF((Q64+R64*O95)*O95&lt;0,0,(Q64+R64*O95)*O95)</f>
        <v>0</v>
      </c>
      <c r="Z95" s="61"/>
    </row>
    <row r="96" spans="1:26" ht="0.75" customHeight="1">
      <c r="A96" s="61"/>
      <c r="B96" s="65">
        <f>IF(MAX($B$92:B95)&gt;$C$90,0,B95+$C$90^0.3333)</f>
        <v>10.854148136880067</v>
      </c>
      <c r="C96" s="64">
        <f t="shared" si="0"/>
        <v>3.6583407452479735</v>
      </c>
      <c r="D96" s="64">
        <f t="shared" si="4"/>
        <v>0</v>
      </c>
      <c r="E96" s="64">
        <f t="shared" si="1"/>
        <v>7.621543219266611</v>
      </c>
      <c r="F96" s="64">
        <f t="shared" si="4"/>
        <v>0</v>
      </c>
      <c r="G96" s="64">
        <f>IF((D63+E63*B96)&lt;0,0,D63+E63*B96)</f>
        <v>3.6583407452479735</v>
      </c>
      <c r="H96" s="64">
        <f>IF(C96=0,0,D63+2*E63*B96)</f>
        <v>-0.683318509504053</v>
      </c>
      <c r="I96" s="64">
        <f>IF((D64+E64*B96)&lt;0,0,D64+E64*B96)</f>
        <v>7.621543219266611</v>
      </c>
      <c r="J96" s="64">
        <f>IF(E96=0,0,D64+2*E64*B96)</f>
        <v>-1.4235802281334458</v>
      </c>
      <c r="K96" s="64">
        <f>IF(((D63+E63*B96)*B96)&lt;0,0,((D63+E63*B96)*B96))</f>
        <v>39.70817238410573</v>
      </c>
      <c r="L96" s="64">
        <f>IF((D64+E64*B96)*B96&lt;0,0,(D64+E64*B96)*B96)</f>
        <v>82.7253591335536</v>
      </c>
      <c r="M96" s="61"/>
      <c r="N96" s="61"/>
      <c r="O96" s="65">
        <f>IF(MAX($B$92:O95)&gt;$C$90,0,O95+$C$90^0.3333)</f>
        <v>0</v>
      </c>
      <c r="P96" s="64">
        <f t="shared" si="2"/>
        <v>0</v>
      </c>
      <c r="Q96" s="64">
        <f t="shared" si="5"/>
        <v>0</v>
      </c>
      <c r="R96" s="64">
        <f t="shared" si="3"/>
        <v>0</v>
      </c>
      <c r="S96" s="64">
        <f t="shared" si="6"/>
        <v>0</v>
      </c>
      <c r="T96" s="64">
        <f>IF((Q63+R63*O96)&lt;0,0,Q63+R63*O96)</f>
        <v>75</v>
      </c>
      <c r="U96" s="64">
        <f>IF(P96=0,0,Q63+2*R63*O96)</f>
        <v>0</v>
      </c>
      <c r="V96" s="64">
        <f>IF((Q64+R64*O96)&lt;0,0,Q64+R64*O96)</f>
        <v>50</v>
      </c>
      <c r="W96" s="64">
        <f>IF(R96=0,0,Q64+2*R64*O96)</f>
        <v>0</v>
      </c>
      <c r="X96" s="64">
        <f>IF(((Q63+R63*O96)*O96)&lt;0,0,((Q63+R63*O96)*O96))</f>
        <v>0</v>
      </c>
      <c r="Y96" s="64">
        <f>IF((Q64+R64*O96)*O96&lt;0,0,(Q64+R64*O96)*O96)</f>
        <v>0</v>
      </c>
      <c r="Z96" s="61"/>
    </row>
    <row r="97" spans="1:26" ht="0.75" customHeight="1">
      <c r="A97" s="61"/>
      <c r="B97" s="65">
        <f>IF(MAX($B$92:B96)&gt;$C$90,0,B96+$C$90^0.3333)</f>
        <v>13.56829471139276</v>
      </c>
      <c r="C97" s="64">
        <f t="shared" si="0"/>
        <v>2.5726821154428956</v>
      </c>
      <c r="D97" s="64">
        <f t="shared" si="4"/>
        <v>0</v>
      </c>
      <c r="E97" s="64">
        <f t="shared" si="1"/>
        <v>5.3597544071727015</v>
      </c>
      <c r="F97" s="64">
        <f t="shared" si="4"/>
        <v>0</v>
      </c>
      <c r="G97" s="64">
        <f>IF((D63+E63*B97)&lt;0,0,D63+E63*B97)</f>
        <v>2.5726821154428956</v>
      </c>
      <c r="H97" s="64">
        <f>IF(C97=0,0,D63+2*E63*B97)</f>
        <v>-2.854635769114209</v>
      </c>
      <c r="I97" s="64">
        <f>IF((D64+E64*B97)&lt;0,0,D64+E64*B97)</f>
        <v>5.3597544071727015</v>
      </c>
      <c r="J97" s="64">
        <f>IF(E97=0,0,D64+2*E64*B97)</f>
        <v>-5.947157852321265</v>
      </c>
      <c r="K97" s="64">
        <f>IF(((D63+E63*B97)*B97)&lt;0,0,(D63+E63*B97)*B97)</f>
        <v>34.90690914105858</v>
      </c>
      <c r="L97" s="64">
        <f>IF((D64+E64*B97)*B97&lt;0,0,(D64+E64*B97)*B97)</f>
        <v>72.7227273772054</v>
      </c>
      <c r="M97" s="61"/>
      <c r="N97" s="61"/>
      <c r="O97" s="65">
        <f>IF(MAX($B$92:O96)&gt;$C$90,0,O96+$C$90^0.3333)</f>
        <v>0</v>
      </c>
      <c r="P97" s="64">
        <f t="shared" si="2"/>
        <v>0</v>
      </c>
      <c r="Q97" s="64">
        <f t="shared" si="5"/>
        <v>0</v>
      </c>
      <c r="R97" s="64">
        <f t="shared" si="3"/>
        <v>0</v>
      </c>
      <c r="S97" s="64">
        <f t="shared" si="6"/>
        <v>0</v>
      </c>
      <c r="T97" s="64">
        <f>IF((Q63+R63*O97)&lt;0,0,Q63+R63*O97)</f>
        <v>75</v>
      </c>
      <c r="U97" s="64">
        <f>IF(P97=0,0,Q63+2*R63*O97)</f>
        <v>0</v>
      </c>
      <c r="V97" s="64">
        <f>IF((Q64+R64*O97)&lt;0,0,Q64+R64*O97)</f>
        <v>50</v>
      </c>
      <c r="W97" s="64">
        <f>IF(R97=0,0,Q64+2*R64*O97)</f>
        <v>0</v>
      </c>
      <c r="X97" s="64">
        <f>IF(((Q63+R63*O97)*O97)&lt;0,0,(Q63+R63*O97)*O97)</f>
        <v>0</v>
      </c>
      <c r="Y97" s="64">
        <f>IF((Q64+R64*O97)*O97&lt;0,0,(Q64+R64*O97)*O97)</f>
        <v>0</v>
      </c>
      <c r="Z97" s="61"/>
    </row>
    <row r="98" spans="1:26" ht="0.75" customHeight="1">
      <c r="A98" s="61"/>
      <c r="B98" s="65">
        <f>IF(MAX($B$92:B97)&gt;$C$90,0,B97+$C$90^0.3333)</f>
        <v>16.282441285905453</v>
      </c>
      <c r="C98" s="64">
        <f t="shared" si="0"/>
        <v>1.4870234856378186</v>
      </c>
      <c r="D98" s="64">
        <f t="shared" si="4"/>
        <v>0</v>
      </c>
      <c r="E98" s="64">
        <f t="shared" si="1"/>
        <v>3.09796559507879</v>
      </c>
      <c r="F98" s="64">
        <f t="shared" si="4"/>
        <v>0</v>
      </c>
      <c r="G98" s="64">
        <f>IF((D63+E63*B98)&lt;0,0,D63+E63*B98)</f>
        <v>1.4870234856378186</v>
      </c>
      <c r="H98" s="64">
        <f>IF(C98=0,0,D63+2*E63*B98)</f>
        <v>-5.025953028724363</v>
      </c>
      <c r="I98" s="64">
        <f>IF((D64+E64*B98)&lt;0,0,D64+E64*B98)</f>
        <v>3.09796559507879</v>
      </c>
      <c r="J98" s="64">
        <f>IF(E98=0,0,D64+2*E64*B98)</f>
        <v>-10.470735476509088</v>
      </c>
      <c r="K98" s="64">
        <f>IF(((D63+E63*B98)*B98)&lt;0,0,(D63+E63*B98)*B98)</f>
        <v>24.212372595660252</v>
      </c>
      <c r="L98" s="64">
        <f>IF((D64+E64*B98)*B98&lt;0,0,(D64+E64*B98)*B98)</f>
        <v>50.44244290762555</v>
      </c>
      <c r="M98" s="61"/>
      <c r="N98" s="61"/>
      <c r="O98" s="65">
        <f>IF(MAX($B$92:O97)&gt;$C$90,0,O97+$C$90^0.3333)</f>
        <v>0</v>
      </c>
      <c r="P98" s="64">
        <f t="shared" si="2"/>
        <v>0</v>
      </c>
      <c r="Q98" s="64">
        <f t="shared" si="5"/>
        <v>0</v>
      </c>
      <c r="R98" s="64">
        <f t="shared" si="3"/>
        <v>0</v>
      </c>
      <c r="S98" s="64">
        <f t="shared" si="6"/>
        <v>0</v>
      </c>
      <c r="T98" s="64">
        <f>IF((Q63+R63*O98)&lt;0,0,Q63+R63*O98)</f>
        <v>75</v>
      </c>
      <c r="U98" s="64">
        <f>IF(P98=0,0,Q63+2*R63*O98)</f>
        <v>0</v>
      </c>
      <c r="V98" s="64">
        <f>IF((Q64+R64*O98)&lt;0,0,Q64+R64*O98)</f>
        <v>50</v>
      </c>
      <c r="W98" s="64">
        <f>IF(R98=0,0,Q64+2*R64*O98)</f>
        <v>0</v>
      </c>
      <c r="X98" s="64">
        <f>IF(((Q63+R63*O98)*O98)&lt;0,0,(Q63+R63*O98)*O98)</f>
        <v>0</v>
      </c>
      <c r="Y98" s="64">
        <f>IF((Q64+R64*O98)*O98&lt;0,0,(Q64+R64*O98)*O98)</f>
        <v>0</v>
      </c>
      <c r="Z98" s="61"/>
    </row>
    <row r="99" spans="1:26" ht="0.75" customHeight="1">
      <c r="A99" s="61"/>
      <c r="B99" s="65">
        <f>IF(MAX($B$92:B98)&gt;$C$90,0,B98+$C$90^0.3333)</f>
        <v>18.996587860418146</v>
      </c>
      <c r="C99" s="64">
        <f t="shared" si="0"/>
        <v>0.4013648558327416</v>
      </c>
      <c r="D99" s="64">
        <f t="shared" si="4"/>
        <v>0</v>
      </c>
      <c r="E99" s="64">
        <f t="shared" si="1"/>
        <v>0.8361767829848787</v>
      </c>
      <c r="F99" s="64">
        <f t="shared" si="4"/>
        <v>0</v>
      </c>
      <c r="G99" s="64">
        <f>IF((D63+E63*B99)&lt;0,0,D63+E63*B99)</f>
        <v>0.4013648558327416</v>
      </c>
      <c r="H99" s="64">
        <f>IF(C99=0,0,D63+2*E63*B99)</f>
        <v>-7.197270288334517</v>
      </c>
      <c r="I99" s="64">
        <f>IF((D64+E64*B99)&lt;0,0,D64+E64*B99)</f>
        <v>0.8361767829848787</v>
      </c>
      <c r="J99" s="64">
        <f>IF(E99=0,0,D64+2*E64*B99)</f>
        <v>-14.99431310069691</v>
      </c>
      <c r="K99" s="64">
        <f>IF(((D63+E63*B99)*B99)&lt;0,0,(D63+E63*B99)*B99)</f>
        <v>7.624562747910739</v>
      </c>
      <c r="L99" s="64">
        <f>IF((D64+E64*B99)*B99&lt;0,0,(D64+E64*B99)*B99)</f>
        <v>15.884505724814046</v>
      </c>
      <c r="M99" s="61"/>
      <c r="N99" s="61"/>
      <c r="O99" s="65">
        <f>IF(MAX($B$92:O98)&gt;$C$90,0,O98+$C$90^0.3333)</f>
        <v>0</v>
      </c>
      <c r="P99" s="64">
        <f t="shared" si="2"/>
        <v>0</v>
      </c>
      <c r="Q99" s="64">
        <f t="shared" si="5"/>
        <v>0</v>
      </c>
      <c r="R99" s="64">
        <f t="shared" si="3"/>
        <v>0</v>
      </c>
      <c r="S99" s="64">
        <f t="shared" si="6"/>
        <v>0</v>
      </c>
      <c r="T99" s="64">
        <f>IF((Q63+R63*O99)&lt;0,0,Q63+R63*O99)</f>
        <v>75</v>
      </c>
      <c r="U99" s="64">
        <f>IF(P99=0,0,Q63+2*R63*O99)</f>
        <v>0</v>
      </c>
      <c r="V99" s="64">
        <f>IF((Q64+R64*O99)&lt;0,0,Q64+R64*O99)</f>
        <v>50</v>
      </c>
      <c r="W99" s="64">
        <f>IF(R99=0,0,Q64+2*R64*O99)</f>
        <v>0</v>
      </c>
      <c r="X99" s="64">
        <f>IF(((Q63+R63*O99)*O99)&lt;0,0,(Q63+R63*O99)*O99)</f>
        <v>0</v>
      </c>
      <c r="Y99" s="64">
        <f>IF((Q64+R64*O99)*O99&lt;0,0,(Q64+R64*O99)*O99)</f>
        <v>0</v>
      </c>
      <c r="Z99" s="61"/>
    </row>
    <row r="100" spans="1:26" ht="0.75" customHeight="1">
      <c r="A100" s="61"/>
      <c r="B100" s="65">
        <f>IF(MAX($B$92:B99)&gt;$C$90,0,B99+$C$90^0.3333)</f>
        <v>21.71073443493084</v>
      </c>
      <c r="C100" s="64">
        <f t="shared" si="0"/>
        <v>0</v>
      </c>
      <c r="D100" s="64">
        <f t="shared" si="4"/>
        <v>0</v>
      </c>
      <c r="E100" s="64">
        <f t="shared" si="1"/>
        <v>0</v>
      </c>
      <c r="F100" s="64">
        <f t="shared" si="4"/>
        <v>0</v>
      </c>
      <c r="G100" s="64">
        <f>IF((D63+E63*B100)&lt;0,0,D63+E63*B100)</f>
        <v>0</v>
      </c>
      <c r="H100" s="64">
        <f>IF(C100=0,0,D63+2*E63*B100)</f>
        <v>0</v>
      </c>
      <c r="I100" s="64">
        <f>IF((D64+E64*B100)&lt;0,0,D64+E64*B100)</f>
        <v>0</v>
      </c>
      <c r="J100" s="64">
        <f>IF(E100=0,0,D64+2*E64*B100)</f>
        <v>0</v>
      </c>
      <c r="K100" s="64">
        <f>IF(((D63+E63*B100)*B100)&lt;0,0,(D63+E63*B100)*B100)</f>
        <v>0</v>
      </c>
      <c r="L100" s="64">
        <f>IF((D64+E64*B100)*B100&lt;0,0,(D64+E64*B100)*B100)</f>
        <v>0</v>
      </c>
      <c r="M100" s="61"/>
      <c r="N100" s="61"/>
      <c r="O100" s="65">
        <f>IF(MAX($B$92:O99)&gt;$C$90,0,O99+$C$90^0.3333)</f>
        <v>0</v>
      </c>
      <c r="P100" s="64">
        <f t="shared" si="2"/>
        <v>0</v>
      </c>
      <c r="Q100" s="64">
        <f t="shared" si="5"/>
        <v>0</v>
      </c>
      <c r="R100" s="64">
        <f t="shared" si="3"/>
        <v>0</v>
      </c>
      <c r="S100" s="64">
        <f t="shared" si="6"/>
        <v>0</v>
      </c>
      <c r="T100" s="64">
        <f>IF((Q63+R63*O100)&lt;0,0,Q63+R63*O100)</f>
        <v>75</v>
      </c>
      <c r="U100" s="64">
        <f>IF(P100=0,0,Q63+2*R63*O100)</f>
        <v>0</v>
      </c>
      <c r="V100" s="64">
        <f>IF((Q64+R64*O100)&lt;0,0,Q64+R64*O100)</f>
        <v>50</v>
      </c>
      <c r="W100" s="64">
        <f>IF(R100=0,0,Q64+2*R64*O100)</f>
        <v>0</v>
      </c>
      <c r="X100" s="64">
        <f>IF(((Q63+R63*O100)*O100)&lt;0,0,(Q63+R63*O100)*O100)</f>
        <v>0</v>
      </c>
      <c r="Y100" s="64">
        <f>IF((Q64+R64*O100)*O100&lt;0,0,(Q64+R64*O100)*O100)</f>
        <v>0</v>
      </c>
      <c r="Z100" s="61"/>
    </row>
    <row r="101" spans="1:26" ht="0.75" customHeight="1">
      <c r="A101" s="61"/>
      <c r="B101" s="65">
        <f>IF(MAX($B$92:B100)&gt;$C$90,0,B100+$C$90^0.3333)</f>
        <v>0</v>
      </c>
      <c r="C101" s="64">
        <f t="shared" si="0"/>
        <v>0</v>
      </c>
      <c r="D101" s="64">
        <f t="shared" si="4"/>
        <v>0</v>
      </c>
      <c r="E101" s="64">
        <f t="shared" si="1"/>
        <v>0</v>
      </c>
      <c r="F101" s="64">
        <f t="shared" si="4"/>
        <v>0</v>
      </c>
      <c r="G101" s="64">
        <f>IF((D63+E63*B101)&lt;0,0,D63+E63*B101)</f>
        <v>8</v>
      </c>
      <c r="H101" s="64">
        <f>IF(C101=0,0,D63+2*E63*B101)</f>
        <v>0</v>
      </c>
      <c r="I101" s="64">
        <f>IF((D64+E64*B101)&lt;0,0,D64+E64*B101)</f>
        <v>16.666666666666668</v>
      </c>
      <c r="J101" s="64">
        <f>IF(E101=0,0,D64+2*E64*B101)</f>
        <v>0</v>
      </c>
      <c r="K101" s="64">
        <f>IF((D63+E63*B101)*B101&lt;0,0,(D63+E63*B101)*B101)</f>
        <v>0</v>
      </c>
      <c r="L101" s="64">
        <f>IF((D64+E64*B101)*B101&lt;0,0,(D64+E64*B101)*B101)</f>
        <v>0</v>
      </c>
      <c r="M101" s="61"/>
      <c r="N101" s="61"/>
      <c r="O101" s="65">
        <f>IF(MAX($B$92:O100)&gt;$C$90,0,O100+$C$90^0.3333)</f>
        <v>0</v>
      </c>
      <c r="P101" s="64">
        <f t="shared" si="2"/>
        <v>0</v>
      </c>
      <c r="Q101" s="64">
        <f t="shared" si="5"/>
        <v>0</v>
      </c>
      <c r="R101" s="64">
        <f t="shared" si="3"/>
        <v>0</v>
      </c>
      <c r="S101" s="64">
        <f t="shared" si="6"/>
        <v>0</v>
      </c>
      <c r="T101" s="64">
        <f>IF((Q63+R63*O101)&lt;0,0,Q63+R63*O101)</f>
        <v>75</v>
      </c>
      <c r="U101" s="64">
        <f>IF(P101=0,0,Q63+2*R63*O101)</f>
        <v>0</v>
      </c>
      <c r="V101" s="64">
        <f>IF((Q64+R64*O101)&lt;0,0,Q64+R64*O101)</f>
        <v>50</v>
      </c>
      <c r="W101" s="64">
        <f>IF(R101=0,0,Q64+2*R64*O101)</f>
        <v>0</v>
      </c>
      <c r="X101" s="64">
        <f>IF((Q63+R63*O101)*O101&lt;0,0,(Q63+R63*O101)*O101)</f>
        <v>0</v>
      </c>
      <c r="Y101" s="64">
        <f>IF((Q64+R64*O101)*O101&lt;0,0,(Q64+R64*O101)*O101)</f>
        <v>0</v>
      </c>
      <c r="Z101" s="61"/>
    </row>
    <row r="102" spans="1:26" ht="0.75" customHeight="1">
      <c r="A102" s="61"/>
      <c r="B102" s="65">
        <f>IF(MAX($B$92:B101)&gt;$C$90,0,B101+$C$90^0.3333)</f>
        <v>0</v>
      </c>
      <c r="C102" s="64">
        <f t="shared" si="0"/>
        <v>0</v>
      </c>
      <c r="D102" s="64">
        <f t="shared" si="4"/>
        <v>0</v>
      </c>
      <c r="E102" s="64">
        <f t="shared" si="1"/>
        <v>0</v>
      </c>
      <c r="F102" s="64">
        <f t="shared" si="4"/>
        <v>0</v>
      </c>
      <c r="G102" s="64">
        <f>IF((D63+E63*B102)&lt;0,0,D63+E63*B102)</f>
        <v>8</v>
      </c>
      <c r="H102" s="64">
        <f>IF(C102=0,0,D63+2*E63*B102)</f>
        <v>0</v>
      </c>
      <c r="I102" s="64">
        <f>IF((D64+E64*B102)&lt;0,0,D64+E64*B102)</f>
        <v>16.666666666666668</v>
      </c>
      <c r="J102" s="64">
        <f>IF(E102=0,0,D64+2*E64*B102)</f>
        <v>0</v>
      </c>
      <c r="K102" s="64">
        <f>IF((D63+E63*B102)*B102&lt;0,0,(D63+E63*B102)*B102)</f>
        <v>0</v>
      </c>
      <c r="L102" s="64">
        <f>IF((D64+E64*B102)*B102&lt;0,0,(D64+E64*B102)*B102)</f>
        <v>0</v>
      </c>
      <c r="M102" s="61"/>
      <c r="N102" s="61"/>
      <c r="O102" s="65">
        <f>IF(MAX($B$92:O101)&gt;$C$90,0,O101+$C$90^0.3333)</f>
        <v>0</v>
      </c>
      <c r="P102" s="64">
        <f t="shared" si="2"/>
        <v>0</v>
      </c>
      <c r="Q102" s="64">
        <f t="shared" si="5"/>
        <v>0</v>
      </c>
      <c r="R102" s="64">
        <f t="shared" si="3"/>
        <v>0</v>
      </c>
      <c r="S102" s="64">
        <f t="shared" si="6"/>
        <v>0</v>
      </c>
      <c r="T102" s="64">
        <f>IF((Q63+R63*O102)&lt;0,0,Q63+R63*O102)</f>
        <v>75</v>
      </c>
      <c r="U102" s="64">
        <f>IF(P102=0,0,Q63+2*R63*O102)</f>
        <v>0</v>
      </c>
      <c r="V102" s="64">
        <f>IF((Q64+R64*O102)&lt;0,0,Q64+R64*O102)</f>
        <v>50</v>
      </c>
      <c r="W102" s="64">
        <f>IF(R102=0,0,Q64+2*R64*O102)</f>
        <v>0</v>
      </c>
      <c r="X102" s="64">
        <f>IF((Q63+R63*O102)*O102&lt;0,0,(Q63+R63*O102)*O102)</f>
        <v>0</v>
      </c>
      <c r="Y102" s="64">
        <f>IF((Q64+R64*O102)*O102&lt;0,0,(Q64+R64*O102)*O102)</f>
        <v>0</v>
      </c>
      <c r="Z102" s="61"/>
    </row>
    <row r="103" spans="1:26" ht="0.75" customHeight="1">
      <c r="A103" s="61"/>
      <c r="B103" s="65">
        <f>IF(MAX($B$92:B102)&gt;$C$90,0,B102+$C$90^0.3333)</f>
        <v>0</v>
      </c>
      <c r="C103" s="64">
        <f t="shared" si="0"/>
        <v>0</v>
      </c>
      <c r="D103" s="64">
        <f t="shared" si="4"/>
        <v>0</v>
      </c>
      <c r="E103" s="64">
        <f t="shared" si="1"/>
        <v>0</v>
      </c>
      <c r="F103" s="64">
        <f t="shared" si="4"/>
        <v>0</v>
      </c>
      <c r="G103" s="64">
        <f>IF((D63+E63*B103)&lt;0,0,D63+E63*B103)</f>
        <v>8</v>
      </c>
      <c r="H103" s="64">
        <f>IF(C103=0,0,D63+2*E63*B103)</f>
        <v>0</v>
      </c>
      <c r="I103" s="64">
        <f>IF((D64+E64*B103)&lt;0,0,D64+E64*B103)</f>
        <v>16.666666666666668</v>
      </c>
      <c r="J103" s="64">
        <f>IF(E103=0,0,D64+2*E64*B103)</f>
        <v>0</v>
      </c>
      <c r="K103" s="64">
        <f>IF((D63+E63*B103)*B103&lt;0,0,(D63+E63*B103)*B103)</f>
        <v>0</v>
      </c>
      <c r="L103" s="64">
        <f>IF((D64+E64*B103)*B103&lt;0,0,(D64+E64*B103)*B103)</f>
        <v>0</v>
      </c>
      <c r="M103" s="61"/>
      <c r="N103" s="61"/>
      <c r="O103" s="65">
        <f>IF(MAX($B$92:O102)&gt;$C$90,0,O102+$C$90^0.3333)</f>
        <v>0</v>
      </c>
      <c r="P103" s="64">
        <f t="shared" si="2"/>
        <v>0</v>
      </c>
      <c r="Q103" s="64">
        <f t="shared" si="5"/>
        <v>0</v>
      </c>
      <c r="R103" s="64">
        <f t="shared" si="3"/>
        <v>0</v>
      </c>
      <c r="S103" s="64">
        <f t="shared" si="6"/>
        <v>0</v>
      </c>
      <c r="T103" s="64">
        <f>IF((Q63+R63*O103)&lt;0,0,Q63+R63*O103)</f>
        <v>75</v>
      </c>
      <c r="U103" s="64">
        <f>IF(P103=0,0,Q63+2*R63*O103)</f>
        <v>0</v>
      </c>
      <c r="V103" s="64">
        <f>IF((Q64+R64*O103)&lt;0,0,Q64+R64*O103)</f>
        <v>50</v>
      </c>
      <c r="W103" s="64">
        <f>IF(R103=0,0,Q64+2*R64*O103)</f>
        <v>0</v>
      </c>
      <c r="X103" s="64">
        <f>IF((Q63+R63*O103)*O103&lt;0,0,(Q63+R63*O103)*O103)</f>
        <v>0</v>
      </c>
      <c r="Y103" s="64">
        <f>IF((Q64+R64*O103)*O103&lt;0,0,(Q64+R64*O103)*O103)</f>
        <v>0</v>
      </c>
      <c r="Z103" s="61"/>
    </row>
    <row r="104" spans="1:26" ht="0.75" customHeight="1">
      <c r="A104" s="61"/>
      <c r="B104" s="65">
        <f>IF(MAX($B$92:B103)&gt;$C$90,0,B103+$C$90^0.3333)</f>
        <v>0</v>
      </c>
      <c r="C104" s="64">
        <f t="shared" si="0"/>
        <v>0</v>
      </c>
      <c r="D104" s="64">
        <f t="shared" si="4"/>
        <v>0</v>
      </c>
      <c r="E104" s="64">
        <f t="shared" si="1"/>
        <v>0</v>
      </c>
      <c r="F104" s="64">
        <f t="shared" si="4"/>
        <v>0</v>
      </c>
      <c r="G104" s="64">
        <f>IF((D63+E63*B104)&lt;0,0,D63+E63*B104)</f>
        <v>8</v>
      </c>
      <c r="H104" s="64">
        <f>IF(C104=0,0,D63+2*E63*B104)</f>
        <v>0</v>
      </c>
      <c r="I104" s="64">
        <f>IF((D64+E64*B104)&lt;0,0,D64+E64*B104)</f>
        <v>16.666666666666668</v>
      </c>
      <c r="J104" s="64">
        <f>IF(E104=0,0,D64+2*E64*B104)</f>
        <v>0</v>
      </c>
      <c r="K104" s="64">
        <f>IF((D63+E63*B104)*B104&lt;0,0,(D63+E63*B104)*B104)</f>
        <v>0</v>
      </c>
      <c r="L104" s="64">
        <f>IF((D64+E64*B104)*B104&lt;0,0,(D64+E64*B104)*B104)</f>
        <v>0</v>
      </c>
      <c r="M104" s="61"/>
      <c r="N104" s="61"/>
      <c r="O104" s="65">
        <f>IF(MAX($B$92:O103)&gt;$C$90,0,O103+$C$90^0.3333)</f>
        <v>0</v>
      </c>
      <c r="P104" s="64">
        <f t="shared" si="2"/>
        <v>0</v>
      </c>
      <c r="Q104" s="64">
        <f t="shared" si="5"/>
        <v>0</v>
      </c>
      <c r="R104" s="64">
        <f t="shared" si="3"/>
        <v>0</v>
      </c>
      <c r="S104" s="64">
        <f t="shared" si="6"/>
        <v>0</v>
      </c>
      <c r="T104" s="64">
        <f>IF((Q63+R63*O104)&lt;0,0,Q63+R63*O104)</f>
        <v>75</v>
      </c>
      <c r="U104" s="64">
        <f>IF(P104=0,0,Q63+2*R63*O104)</f>
        <v>0</v>
      </c>
      <c r="V104" s="64">
        <f>IF((Q64+R64*O104)&lt;0,0,Q64+R64*O104)</f>
        <v>50</v>
      </c>
      <c r="W104" s="64">
        <f>IF(R104=0,0,Q64+2*R64*O104)</f>
        <v>0</v>
      </c>
      <c r="X104" s="64">
        <f>IF((Q63+R63*O104)*O104&lt;0,0,(Q63+R63*O104)*O104)</f>
        <v>0</v>
      </c>
      <c r="Y104" s="64">
        <f>IF((Q64+R64*O104)*O104&lt;0,0,(Q64+R64*O104)*O104)</f>
        <v>0</v>
      </c>
      <c r="Z104" s="61"/>
    </row>
    <row r="105" spans="1:26" ht="0.75" customHeight="1">
      <c r="A105" s="61"/>
      <c r="B105" s="65">
        <f>IF(MAX($B$92:B104)&gt;$C$90,0,B104+$C$90^0.3333)</f>
        <v>0</v>
      </c>
      <c r="C105" s="64">
        <f t="shared" si="0"/>
        <v>0</v>
      </c>
      <c r="D105" s="64">
        <f t="shared" si="4"/>
        <v>0</v>
      </c>
      <c r="E105" s="64">
        <f t="shared" si="1"/>
        <v>0</v>
      </c>
      <c r="F105" s="64">
        <f t="shared" si="4"/>
        <v>0</v>
      </c>
      <c r="G105" s="64">
        <f>IF((D63+E63*B105)&lt;0,0,D63+E63*B105)</f>
        <v>8</v>
      </c>
      <c r="H105" s="64">
        <f>IF(C105=0,0,D63+2*E63*B105)</f>
        <v>0</v>
      </c>
      <c r="I105" s="64">
        <f>IF((D64+E64*B105)&lt;0,0,D64+E64*B105)</f>
        <v>16.666666666666668</v>
      </c>
      <c r="J105" s="64">
        <f>IF(E105=0,0,D64+2*E64*B105)</f>
        <v>0</v>
      </c>
      <c r="K105" s="64">
        <f>IF((D63+E63*B105)*B105&lt;0,0,(D63+E63*B105)*B105)</f>
        <v>0</v>
      </c>
      <c r="L105" s="64">
        <f>IF((D64+E64*B105)*B105&lt;0,0,(D64+E64*B105)*B105)</f>
        <v>0</v>
      </c>
      <c r="M105" s="61"/>
      <c r="N105" s="61"/>
      <c r="O105" s="65">
        <f>IF(MAX($B$92:O104)&gt;$C$90,0,O104+$C$90^0.3333)</f>
        <v>0</v>
      </c>
      <c r="P105" s="64">
        <f t="shared" si="2"/>
        <v>0</v>
      </c>
      <c r="Q105" s="64">
        <f t="shared" si="5"/>
        <v>0</v>
      </c>
      <c r="R105" s="64">
        <f t="shared" si="3"/>
        <v>0</v>
      </c>
      <c r="S105" s="64">
        <f t="shared" si="6"/>
        <v>0</v>
      </c>
      <c r="T105" s="64">
        <f>IF((Q63+R63*O105)&lt;0,0,Q63+R63*O105)</f>
        <v>75</v>
      </c>
      <c r="U105" s="64">
        <f>IF(P105=0,0,Q63+2*R63*O105)</f>
        <v>0</v>
      </c>
      <c r="V105" s="64">
        <f>IF((Q64+R64*O105)&lt;0,0,Q64+R64*O105)</f>
        <v>50</v>
      </c>
      <c r="W105" s="64">
        <f>IF(R105=0,0,Q64+2*R64*O105)</f>
        <v>0</v>
      </c>
      <c r="X105" s="64">
        <f>IF((Q63+R63*O105)*O105&lt;0,0,(Q63+R63*O105)*O105)</f>
        <v>0</v>
      </c>
      <c r="Y105" s="64">
        <f>IF((Q64+R64*O105)*O105&lt;0,0,(Q64+R64*O105)*O105)</f>
        <v>0</v>
      </c>
      <c r="Z105" s="61"/>
    </row>
    <row r="106" spans="2:15" ht="16.5" customHeight="1">
      <c r="B106" s="10"/>
      <c r="D106" s="1"/>
      <c r="O106" s="10"/>
    </row>
    <row r="107" spans="2:4" ht="16.5" customHeight="1">
      <c r="B107" s="10"/>
      <c r="D107" s="1"/>
    </row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</sheetData>
  <printOptions/>
  <pageMargins left="0.3" right="0.3" top="0.7" bottom="0.7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2005-12-10T03:49:26Z</cp:lastPrinted>
  <dcterms:created xsi:type="dcterms:W3CDTF">1998-11-04T18:36:00Z</dcterms:created>
  <cp:category/>
  <cp:version/>
  <cp:contentType/>
  <cp:contentStatus/>
</cp:coreProperties>
</file>