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520" windowWidth="14700" windowHeight="9100" tabRatio="15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<sst xmlns="http://schemas.openxmlformats.org/spreadsheetml/2006/main" count="199" uniqueCount="41">
  <si>
    <t>Optimal Resource Pricing</t>
  </si>
  <si>
    <t>A.</t>
  </si>
  <si>
    <t>Perfect Competition - Base Case</t>
  </si>
  <si>
    <t>C.</t>
  </si>
  <si>
    <t>D.</t>
  </si>
  <si>
    <t>Marginal</t>
  </si>
  <si>
    <t xml:space="preserve">Marginal </t>
  </si>
  <si>
    <t>Product Price</t>
  </si>
  <si>
    <t>Total</t>
  </si>
  <si>
    <t>Product</t>
  </si>
  <si>
    <t>Revenue</t>
  </si>
  <si>
    <t>Resource</t>
  </si>
  <si>
    <t>Factor Price</t>
  </si>
  <si>
    <t>Units</t>
  </si>
  <si>
    <t>Price</t>
  </si>
  <si>
    <t>Cost</t>
  </si>
  <si>
    <t>Factor Productivity</t>
  </si>
  <si>
    <t>Factor Base Level</t>
  </si>
  <si>
    <t>Factor Marginal</t>
  </si>
  <si>
    <t>Factor Productivity Growth</t>
  </si>
  <si>
    <t>B.</t>
  </si>
  <si>
    <t>Perfect Competition - Resource Cost Change</t>
  </si>
  <si>
    <t>Perfect Competition - Productivity Change</t>
  </si>
  <si>
    <t>Factor Productivity Rate:</t>
  </si>
  <si>
    <t>Perfect Competition - Product Price Change</t>
  </si>
  <si>
    <t>E.</t>
  </si>
  <si>
    <t>Perfect Competition - Continuous Quality Improvement</t>
  </si>
  <si>
    <t>CQI</t>
  </si>
  <si>
    <t>Imperfectly Competitive Resource Use</t>
  </si>
  <si>
    <t>F.</t>
  </si>
  <si>
    <t>Imperfect Competition - Base Case</t>
  </si>
  <si>
    <t>G.</t>
  </si>
  <si>
    <t>Imperfect Competition - Resource Cost Change</t>
  </si>
  <si>
    <t>H.</t>
  </si>
  <si>
    <t>Imperfect Competition - Productivity Change</t>
  </si>
  <si>
    <t>Productivity Change Rate:</t>
  </si>
  <si>
    <t>I.</t>
  </si>
  <si>
    <t>Imperfect Competition - Product Price Change</t>
  </si>
  <si>
    <t>Imperfect Competition - Continuous Quality Improvement</t>
  </si>
  <si>
    <t>Dr. P. LeBel</t>
  </si>
  <si>
    <t>©1999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</si>
</sst>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</numFmts>
  <fonts count="10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sz val="12"/>
      <color indexed="8"/>
      <name val="Helv"/>
      <family val="0"/>
    </font>
    <font>
      <sz val="10"/>
      <name val="Helv"/>
      <family val="0"/>
    </font>
    <font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2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2" fontId="5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2" fontId="5" fillId="0" borderId="8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2" fontId="7" fillId="0" borderId="5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7" fillId="0" borderId="6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2" fontId="6" fillId="0" borderId="5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164" fontId="6" fillId="0" borderId="6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12</xdr:row>
      <xdr:rowOff>85725</xdr:rowOff>
    </xdr:from>
    <xdr:to>
      <xdr:col>9</xdr:col>
      <xdr:colOff>666750</xdr:colOff>
      <xdr:row>12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7229475" y="22002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85725</xdr:rowOff>
    </xdr:from>
    <xdr:to>
      <xdr:col>1</xdr:col>
      <xdr:colOff>695325</xdr:colOff>
      <xdr:row>12</xdr:row>
      <xdr:rowOff>85725</xdr:rowOff>
    </xdr:to>
    <xdr:sp>
      <xdr:nvSpPr>
        <xdr:cNvPr id="2" name="Line 2"/>
        <xdr:cNvSpPr>
          <a:spLocks/>
        </xdr:cNvSpPr>
      </xdr:nvSpPr>
      <xdr:spPr>
        <a:xfrm>
          <a:off x="771525" y="2200275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28575</xdr:colOff>
      <xdr:row>24</xdr:row>
      <xdr:rowOff>85725</xdr:rowOff>
    </xdr:from>
    <xdr:to>
      <xdr:col>9</xdr:col>
      <xdr:colOff>666750</xdr:colOff>
      <xdr:row>24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7229475" y="42767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85725</xdr:rowOff>
    </xdr:from>
    <xdr:to>
      <xdr:col>1</xdr:col>
      <xdr:colOff>695325</xdr:colOff>
      <xdr:row>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762000" y="42767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28575</xdr:colOff>
      <xdr:row>38</xdr:row>
      <xdr:rowOff>85725</xdr:rowOff>
    </xdr:from>
    <xdr:to>
      <xdr:col>9</xdr:col>
      <xdr:colOff>666750</xdr:colOff>
      <xdr:row>38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7229475" y="66960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38</xdr:row>
      <xdr:rowOff>85725</xdr:rowOff>
    </xdr:from>
    <xdr:to>
      <xdr:col>1</xdr:col>
      <xdr:colOff>695325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762000" y="66960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57150</xdr:colOff>
      <xdr:row>49</xdr:row>
      <xdr:rowOff>85725</xdr:rowOff>
    </xdr:from>
    <xdr:to>
      <xdr:col>9</xdr:col>
      <xdr:colOff>695325</xdr:colOff>
      <xdr:row>49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7258050" y="86010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76200</xdr:rowOff>
    </xdr:from>
    <xdr:to>
      <xdr:col>1</xdr:col>
      <xdr:colOff>666750</xdr:colOff>
      <xdr:row>49</xdr:row>
      <xdr:rowOff>76200</xdr:rowOff>
    </xdr:to>
    <xdr:sp>
      <xdr:nvSpPr>
        <xdr:cNvPr id="8" name="Line 8"/>
        <xdr:cNvSpPr>
          <a:spLocks/>
        </xdr:cNvSpPr>
      </xdr:nvSpPr>
      <xdr:spPr>
        <a:xfrm>
          <a:off x="733425" y="85915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57150</xdr:colOff>
      <xdr:row>65</xdr:row>
      <xdr:rowOff>76200</xdr:rowOff>
    </xdr:from>
    <xdr:to>
      <xdr:col>9</xdr:col>
      <xdr:colOff>695325</xdr:colOff>
      <xdr:row>65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7258050" y="113538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723900</xdr:colOff>
      <xdr:row>65</xdr:row>
      <xdr:rowOff>76200</xdr:rowOff>
    </xdr:from>
    <xdr:to>
      <xdr:col>1</xdr:col>
      <xdr:colOff>657225</xdr:colOff>
      <xdr:row>65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723900" y="1135380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57150</xdr:colOff>
      <xdr:row>77</xdr:row>
      <xdr:rowOff>76200</xdr:rowOff>
    </xdr:from>
    <xdr:to>
      <xdr:col>9</xdr:col>
      <xdr:colOff>695325</xdr:colOff>
      <xdr:row>77</xdr:row>
      <xdr:rowOff>76200</xdr:rowOff>
    </xdr:to>
    <xdr:sp>
      <xdr:nvSpPr>
        <xdr:cNvPr id="11" name="Line 11"/>
        <xdr:cNvSpPr>
          <a:spLocks/>
        </xdr:cNvSpPr>
      </xdr:nvSpPr>
      <xdr:spPr>
        <a:xfrm flipH="1">
          <a:off x="7258050" y="134874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704850</xdr:colOff>
      <xdr:row>77</xdr:row>
      <xdr:rowOff>57150</xdr:rowOff>
    </xdr:from>
    <xdr:to>
      <xdr:col>1</xdr:col>
      <xdr:colOff>638175</xdr:colOff>
      <xdr:row>77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704850" y="134683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57150</xdr:colOff>
      <xdr:row>103</xdr:row>
      <xdr:rowOff>76200</xdr:rowOff>
    </xdr:from>
    <xdr:to>
      <xdr:col>9</xdr:col>
      <xdr:colOff>695325</xdr:colOff>
      <xdr:row>103</xdr:row>
      <xdr:rowOff>76200</xdr:rowOff>
    </xdr:to>
    <xdr:sp>
      <xdr:nvSpPr>
        <xdr:cNvPr id="13" name="Line 13"/>
        <xdr:cNvSpPr>
          <a:spLocks/>
        </xdr:cNvSpPr>
      </xdr:nvSpPr>
      <xdr:spPr>
        <a:xfrm flipH="1">
          <a:off x="7258050" y="180022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704850</xdr:colOff>
      <xdr:row>103</xdr:row>
      <xdr:rowOff>57150</xdr:rowOff>
    </xdr:from>
    <xdr:to>
      <xdr:col>1</xdr:col>
      <xdr:colOff>638175</xdr:colOff>
      <xdr:row>103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704850" y="1798320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57150</xdr:colOff>
      <xdr:row>90</xdr:row>
      <xdr:rowOff>76200</xdr:rowOff>
    </xdr:from>
    <xdr:to>
      <xdr:col>9</xdr:col>
      <xdr:colOff>695325</xdr:colOff>
      <xdr:row>90</xdr:row>
      <xdr:rowOff>76200</xdr:rowOff>
    </xdr:to>
    <xdr:sp>
      <xdr:nvSpPr>
        <xdr:cNvPr id="15" name="Line 15"/>
        <xdr:cNvSpPr>
          <a:spLocks/>
        </xdr:cNvSpPr>
      </xdr:nvSpPr>
      <xdr:spPr>
        <a:xfrm flipH="1">
          <a:off x="7258050" y="157353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704850</xdr:colOff>
      <xdr:row>90</xdr:row>
      <xdr:rowOff>57150</xdr:rowOff>
    </xdr:from>
    <xdr:to>
      <xdr:col>1</xdr:col>
      <xdr:colOff>638175</xdr:colOff>
      <xdr:row>90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704850" y="15716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57150</xdr:colOff>
      <xdr:row>115</xdr:row>
      <xdr:rowOff>57150</xdr:rowOff>
    </xdr:from>
    <xdr:to>
      <xdr:col>9</xdr:col>
      <xdr:colOff>695325</xdr:colOff>
      <xdr:row>115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7258050" y="200596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704850</xdr:colOff>
      <xdr:row>115</xdr:row>
      <xdr:rowOff>95250</xdr:rowOff>
    </xdr:from>
    <xdr:to>
      <xdr:col>1</xdr:col>
      <xdr:colOff>638175</xdr:colOff>
      <xdr:row>115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704850" y="200977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57150</xdr:colOff>
      <xdr:row>128</xdr:row>
      <xdr:rowOff>57150</xdr:rowOff>
    </xdr:from>
    <xdr:to>
      <xdr:col>9</xdr:col>
      <xdr:colOff>695325</xdr:colOff>
      <xdr:row>128</xdr:row>
      <xdr:rowOff>57150</xdr:rowOff>
    </xdr:to>
    <xdr:sp>
      <xdr:nvSpPr>
        <xdr:cNvPr id="19" name="Line 19"/>
        <xdr:cNvSpPr>
          <a:spLocks/>
        </xdr:cNvSpPr>
      </xdr:nvSpPr>
      <xdr:spPr>
        <a:xfrm flipH="1">
          <a:off x="7258050" y="223075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704850</xdr:colOff>
      <xdr:row>128</xdr:row>
      <xdr:rowOff>95250</xdr:rowOff>
    </xdr:from>
    <xdr:to>
      <xdr:col>1</xdr:col>
      <xdr:colOff>638175</xdr:colOff>
      <xdr:row>128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704850" y="223456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6"/>
  <sheetViews>
    <sheetView tabSelected="1" workbookViewId="0" topLeftCell="A1">
      <selection activeCell="B2" sqref="B2"/>
    </sheetView>
  </sheetViews>
  <sheetFormatPr defaultColWidth="11.421875" defaultRowHeight="12"/>
  <cols>
    <col min="1" max="1" width="11.00390625" style="1" customWidth="1"/>
    <col min="2" max="2" width="11.00390625" style="45" customWidth="1"/>
    <col min="3" max="3" width="11.00390625" style="1" customWidth="1"/>
    <col min="4" max="4" width="12.8515625" style="1" customWidth="1"/>
    <col min="5" max="5" width="12.57421875" style="1" customWidth="1"/>
    <col min="6" max="6" width="11.00390625" style="1" customWidth="1"/>
    <col min="7" max="8" width="12.57421875" style="1" customWidth="1"/>
    <col min="9" max="9" width="13.421875" style="1" bestFit="1" customWidth="1"/>
    <col min="10" max="16384" width="11.00390625" style="1" customWidth="1"/>
  </cols>
  <sheetData>
    <row r="1" ht="15" thickBot="1"/>
    <row r="2" spans="5:7" ht="15" thickBot="1">
      <c r="E2" s="42"/>
      <c r="F2" s="43" t="s">
        <v>0</v>
      </c>
      <c r="G2" s="44"/>
    </row>
    <row r="3" spans="2:9" ht="13.5">
      <c r="B3" s="46" t="s">
        <v>40</v>
      </c>
      <c r="I3" s="4" t="s">
        <v>39</v>
      </c>
    </row>
    <row r="4" spans="2:3" ht="13.5">
      <c r="B4" s="45" t="s">
        <v>1</v>
      </c>
      <c r="C4" s="36" t="s">
        <v>2</v>
      </c>
    </row>
    <row r="5" spans="3:9" ht="13.5">
      <c r="C5" s="2"/>
      <c r="D5" s="2"/>
      <c r="E5" s="2"/>
      <c r="F5" s="2"/>
      <c r="G5" s="2"/>
      <c r="H5" s="3" t="s">
        <v>5</v>
      </c>
      <c r="I5" s="3" t="s">
        <v>6</v>
      </c>
    </row>
    <row r="6" spans="3:9" ht="13.5">
      <c r="C6" s="2"/>
      <c r="D6" s="3" t="s">
        <v>8</v>
      </c>
      <c r="E6" s="3" t="s">
        <v>5</v>
      </c>
      <c r="F6" s="3" t="s">
        <v>9</v>
      </c>
      <c r="G6" s="3" t="s">
        <v>8</v>
      </c>
      <c r="H6" s="3" t="s">
        <v>10</v>
      </c>
      <c r="I6" s="3" t="s">
        <v>11</v>
      </c>
    </row>
    <row r="7" spans="3:9" ht="15" thickBot="1">
      <c r="C7" s="3" t="s">
        <v>13</v>
      </c>
      <c r="D7" s="3" t="s">
        <v>9</v>
      </c>
      <c r="E7" s="3" t="s">
        <v>9</v>
      </c>
      <c r="F7" s="3" t="s">
        <v>14</v>
      </c>
      <c r="G7" s="3" t="s">
        <v>10</v>
      </c>
      <c r="H7" s="3" t="s">
        <v>9</v>
      </c>
      <c r="I7" s="3" t="s">
        <v>15</v>
      </c>
    </row>
    <row r="8" spans="3:9" ht="13.5">
      <c r="C8" s="7">
        <v>0</v>
      </c>
      <c r="D8" s="8">
        <v>0</v>
      </c>
      <c r="E8" s="8"/>
      <c r="F8" s="9">
        <f>$E$138</f>
        <v>2</v>
      </c>
      <c r="G8" s="9">
        <f aca="true" t="shared" si="0" ref="G8:G15">D8*F8</f>
        <v>0</v>
      </c>
      <c r="H8" s="9"/>
      <c r="I8" s="10">
        <f>$E$139</f>
        <v>6</v>
      </c>
    </row>
    <row r="9" spans="3:9" ht="13.5">
      <c r="C9" s="11">
        <v>1</v>
      </c>
      <c r="D9" s="12">
        <f>$E$141</f>
        <v>7</v>
      </c>
      <c r="E9" s="12">
        <f aca="true" t="shared" si="1" ref="E9:E15">D9-D8</f>
        <v>7</v>
      </c>
      <c r="F9" s="13">
        <f>$E$138</f>
        <v>2</v>
      </c>
      <c r="G9" s="13">
        <f t="shared" si="0"/>
        <v>14</v>
      </c>
      <c r="H9" s="13">
        <f aca="true" t="shared" si="2" ref="H9:H15">G9-G8</f>
        <v>14</v>
      </c>
      <c r="I9" s="14">
        <f>$E$139</f>
        <v>6</v>
      </c>
    </row>
    <row r="10" spans="3:9" ht="13.5">
      <c r="C10" s="11">
        <v>2</v>
      </c>
      <c r="D10" s="12">
        <f>D9+$E$142</f>
        <v>13</v>
      </c>
      <c r="E10" s="12">
        <f t="shared" si="1"/>
        <v>6</v>
      </c>
      <c r="F10" s="13">
        <f>$E$138</f>
        <v>2</v>
      </c>
      <c r="G10" s="13">
        <f t="shared" si="0"/>
        <v>26</v>
      </c>
      <c r="H10" s="13">
        <f t="shared" si="2"/>
        <v>12</v>
      </c>
      <c r="I10" s="14">
        <f>$E$139</f>
        <v>6</v>
      </c>
    </row>
    <row r="11" spans="3:9" ht="13.5">
      <c r="C11" s="11">
        <v>3</v>
      </c>
      <c r="D11" s="12">
        <f>(D10+$E$142)-1</f>
        <v>18</v>
      </c>
      <c r="E11" s="12">
        <f t="shared" si="1"/>
        <v>5</v>
      </c>
      <c r="F11" s="13">
        <f>$E$138</f>
        <v>2</v>
      </c>
      <c r="G11" s="13">
        <f t="shared" si="0"/>
        <v>36</v>
      </c>
      <c r="H11" s="13">
        <f t="shared" si="2"/>
        <v>10</v>
      </c>
      <c r="I11" s="14">
        <f>$E$139</f>
        <v>6</v>
      </c>
    </row>
    <row r="12" spans="3:9" ht="13.5">
      <c r="C12" s="11">
        <v>4</v>
      </c>
      <c r="D12" s="12">
        <f>(D11+$E$142)-C10</f>
        <v>22</v>
      </c>
      <c r="E12" s="12">
        <f t="shared" si="1"/>
        <v>4</v>
      </c>
      <c r="F12" s="13">
        <f>$E$138</f>
        <v>2</v>
      </c>
      <c r="G12" s="13">
        <f t="shared" si="0"/>
        <v>44</v>
      </c>
      <c r="H12" s="13">
        <f t="shared" si="2"/>
        <v>8</v>
      </c>
      <c r="I12" s="14">
        <f>$E$139</f>
        <v>6</v>
      </c>
    </row>
    <row r="13" spans="3:9" ht="13.5">
      <c r="C13" s="37">
        <v>5</v>
      </c>
      <c r="D13" s="38">
        <f>(D12+$E$142)-C11</f>
        <v>25</v>
      </c>
      <c r="E13" s="38">
        <f t="shared" si="1"/>
        <v>3</v>
      </c>
      <c r="F13" s="39">
        <f>$E$138</f>
        <v>2</v>
      </c>
      <c r="G13" s="39">
        <f t="shared" si="0"/>
        <v>50</v>
      </c>
      <c r="H13" s="39">
        <f t="shared" si="2"/>
        <v>6</v>
      </c>
      <c r="I13" s="41">
        <f>$E$139</f>
        <v>6</v>
      </c>
    </row>
    <row r="14" spans="3:9" ht="13.5">
      <c r="C14" s="11">
        <v>6</v>
      </c>
      <c r="D14" s="12">
        <f>(D13+$E$142)-C12</f>
        <v>27</v>
      </c>
      <c r="E14" s="12">
        <f t="shared" si="1"/>
        <v>2</v>
      </c>
      <c r="F14" s="13">
        <f>$E$138</f>
        <v>2</v>
      </c>
      <c r="G14" s="13">
        <f t="shared" si="0"/>
        <v>54</v>
      </c>
      <c r="H14" s="13">
        <f t="shared" si="2"/>
        <v>4</v>
      </c>
      <c r="I14" s="14">
        <f>$E$139</f>
        <v>6</v>
      </c>
    </row>
    <row r="15" spans="3:9" ht="15" thickBot="1">
      <c r="C15" s="15">
        <v>7</v>
      </c>
      <c r="D15" s="16">
        <f>(D14+$E$142)-C13</f>
        <v>28</v>
      </c>
      <c r="E15" s="16">
        <f t="shared" si="1"/>
        <v>1</v>
      </c>
      <c r="F15" s="17">
        <f>$E$138</f>
        <v>2</v>
      </c>
      <c r="G15" s="17">
        <f t="shared" si="0"/>
        <v>56</v>
      </c>
      <c r="H15" s="17">
        <f t="shared" si="2"/>
        <v>2</v>
      </c>
      <c r="I15" s="18">
        <f>$E$139</f>
        <v>6</v>
      </c>
    </row>
    <row r="17" spans="2:3" ht="13.5">
      <c r="B17" s="45" t="s">
        <v>20</v>
      </c>
      <c r="C17" s="36" t="s">
        <v>21</v>
      </c>
    </row>
    <row r="18" spans="3:9" ht="13.5">
      <c r="C18" s="2"/>
      <c r="D18" s="2"/>
      <c r="E18" s="2"/>
      <c r="F18" s="2"/>
      <c r="G18" s="2"/>
      <c r="H18" s="3" t="s">
        <v>5</v>
      </c>
      <c r="I18" s="3" t="s">
        <v>6</v>
      </c>
    </row>
    <row r="19" spans="3:9" ht="13.5">
      <c r="C19" s="2"/>
      <c r="D19" s="3" t="s">
        <v>8</v>
      </c>
      <c r="E19" s="3" t="s">
        <v>5</v>
      </c>
      <c r="F19" s="3" t="s">
        <v>9</v>
      </c>
      <c r="G19" s="3" t="s">
        <v>8</v>
      </c>
      <c r="H19" s="3" t="s">
        <v>10</v>
      </c>
      <c r="I19" s="3" t="s">
        <v>11</v>
      </c>
    </row>
    <row r="20" spans="3:9" ht="15" thickBot="1">
      <c r="C20" s="3" t="s">
        <v>13</v>
      </c>
      <c r="D20" s="3" t="s">
        <v>9</v>
      </c>
      <c r="E20" s="3" t="s">
        <v>9</v>
      </c>
      <c r="F20" s="3" t="s">
        <v>14</v>
      </c>
      <c r="G20" s="3" t="s">
        <v>10</v>
      </c>
      <c r="H20" s="3" t="s">
        <v>9</v>
      </c>
      <c r="I20" s="3" t="s">
        <v>15</v>
      </c>
    </row>
    <row r="21" spans="3:9" ht="13.5">
      <c r="C21" s="7">
        <v>0</v>
      </c>
      <c r="D21" s="8">
        <v>0</v>
      </c>
      <c r="E21" s="8"/>
      <c r="F21" s="9">
        <f>$E$138</f>
        <v>2</v>
      </c>
      <c r="G21" s="9">
        <f>D21*F21</f>
        <v>0</v>
      </c>
      <c r="H21" s="9"/>
      <c r="I21" s="10">
        <f>$F$139</f>
        <v>8</v>
      </c>
    </row>
    <row r="22" spans="3:9" ht="13.5">
      <c r="C22" s="11">
        <v>1</v>
      </c>
      <c r="D22" s="12">
        <f>$E$141</f>
        <v>7</v>
      </c>
      <c r="E22" s="12">
        <f>D22-D21</f>
        <v>7</v>
      </c>
      <c r="F22" s="13">
        <f>$E$138</f>
        <v>2</v>
      </c>
      <c r="G22" s="13">
        <f aca="true" t="shared" si="3" ref="G22:G28">D22*F22</f>
        <v>14</v>
      </c>
      <c r="H22" s="13">
        <f>G22-G21</f>
        <v>14</v>
      </c>
      <c r="I22" s="14">
        <f>$F$139</f>
        <v>8</v>
      </c>
    </row>
    <row r="23" spans="3:9" ht="13.5">
      <c r="C23" s="11">
        <v>2</v>
      </c>
      <c r="D23" s="12">
        <f>D22+$E$142</f>
        <v>13</v>
      </c>
      <c r="E23" s="12">
        <f aca="true" t="shared" si="4" ref="E23:E28">D23-D22</f>
        <v>6</v>
      </c>
      <c r="F23" s="13">
        <f>$E$138</f>
        <v>2</v>
      </c>
      <c r="G23" s="13">
        <f t="shared" si="3"/>
        <v>26</v>
      </c>
      <c r="H23" s="13">
        <f aca="true" t="shared" si="5" ref="H23:H28">G23-G22</f>
        <v>12</v>
      </c>
      <c r="I23" s="14">
        <f>$F$139</f>
        <v>8</v>
      </c>
    </row>
    <row r="24" spans="3:9" ht="13.5">
      <c r="C24" s="11">
        <v>3</v>
      </c>
      <c r="D24" s="12">
        <f>(D23+$E$142)-1</f>
        <v>18</v>
      </c>
      <c r="E24" s="12">
        <f t="shared" si="4"/>
        <v>5</v>
      </c>
      <c r="F24" s="13">
        <f>$E$138</f>
        <v>2</v>
      </c>
      <c r="G24" s="13">
        <f t="shared" si="3"/>
        <v>36</v>
      </c>
      <c r="H24" s="13">
        <f t="shared" si="5"/>
        <v>10</v>
      </c>
      <c r="I24" s="14">
        <f>$F$139</f>
        <v>8</v>
      </c>
    </row>
    <row r="25" spans="3:9" ht="13.5">
      <c r="C25" s="37">
        <v>4</v>
      </c>
      <c r="D25" s="38">
        <f>(D24+$E$142)-C23</f>
        <v>22</v>
      </c>
      <c r="E25" s="38">
        <f t="shared" si="4"/>
        <v>4</v>
      </c>
      <c r="F25" s="39">
        <f>$E$138</f>
        <v>2</v>
      </c>
      <c r="G25" s="39">
        <f t="shared" si="3"/>
        <v>44</v>
      </c>
      <c r="H25" s="39">
        <f t="shared" si="5"/>
        <v>8</v>
      </c>
      <c r="I25" s="41">
        <f>$F$139</f>
        <v>8</v>
      </c>
    </row>
    <row r="26" spans="3:9" ht="13.5">
      <c r="C26" s="11">
        <v>5</v>
      </c>
      <c r="D26" s="12">
        <f>(D25+$E$142)-C24</f>
        <v>25</v>
      </c>
      <c r="E26" s="12">
        <f t="shared" si="4"/>
        <v>3</v>
      </c>
      <c r="F26" s="13">
        <f>$E$138</f>
        <v>2</v>
      </c>
      <c r="G26" s="13">
        <f t="shared" si="3"/>
        <v>50</v>
      </c>
      <c r="H26" s="13">
        <f t="shared" si="5"/>
        <v>6</v>
      </c>
      <c r="I26" s="14">
        <f>$F$139</f>
        <v>8</v>
      </c>
    </row>
    <row r="27" spans="3:9" ht="13.5">
      <c r="C27" s="11">
        <v>6</v>
      </c>
      <c r="D27" s="12">
        <f>(D26+$E$142)-C25</f>
        <v>27</v>
      </c>
      <c r="E27" s="12">
        <f t="shared" si="4"/>
        <v>2</v>
      </c>
      <c r="F27" s="13">
        <f>$E$138</f>
        <v>2</v>
      </c>
      <c r="G27" s="13">
        <f t="shared" si="3"/>
        <v>54</v>
      </c>
      <c r="H27" s="13">
        <f t="shared" si="5"/>
        <v>4</v>
      </c>
      <c r="I27" s="14">
        <f>$F$139</f>
        <v>8</v>
      </c>
    </row>
    <row r="28" spans="3:9" ht="15" thickBot="1">
      <c r="C28" s="15">
        <v>7</v>
      </c>
      <c r="D28" s="16">
        <f>(D27+$E$142)-C26</f>
        <v>28</v>
      </c>
      <c r="E28" s="16">
        <f t="shared" si="4"/>
        <v>1</v>
      </c>
      <c r="F28" s="17">
        <f>$E$138</f>
        <v>2</v>
      </c>
      <c r="G28" s="17">
        <f t="shared" si="3"/>
        <v>56</v>
      </c>
      <c r="H28" s="17">
        <f t="shared" si="5"/>
        <v>2</v>
      </c>
      <c r="I28" s="18">
        <f>$F$139</f>
        <v>8</v>
      </c>
    </row>
    <row r="30" spans="2:3" ht="13.5">
      <c r="B30" s="45" t="s">
        <v>3</v>
      </c>
      <c r="C30" s="36" t="s">
        <v>22</v>
      </c>
    </row>
    <row r="31" spans="3:9" ht="13.5">
      <c r="C31" s="2" t="s">
        <v>23</v>
      </c>
      <c r="D31" s="2"/>
      <c r="E31" s="2"/>
      <c r="F31" s="21">
        <v>0.05</v>
      </c>
      <c r="G31" s="2"/>
      <c r="H31" s="3" t="s">
        <v>5</v>
      </c>
      <c r="I31" s="3" t="s">
        <v>6</v>
      </c>
    </row>
    <row r="32" spans="3:9" ht="13.5">
      <c r="C32" s="2"/>
      <c r="D32" s="3" t="s">
        <v>8</v>
      </c>
      <c r="E32" s="3" t="s">
        <v>5</v>
      </c>
      <c r="F32" s="3" t="s">
        <v>9</v>
      </c>
      <c r="G32" s="3" t="s">
        <v>8</v>
      </c>
      <c r="H32" s="3" t="s">
        <v>10</v>
      </c>
      <c r="I32" s="3" t="s">
        <v>11</v>
      </c>
    </row>
    <row r="33" spans="3:9" ht="15" thickBot="1">
      <c r="C33" s="3" t="s">
        <v>13</v>
      </c>
      <c r="D33" s="3" t="s">
        <v>9</v>
      </c>
      <c r="E33" s="3" t="s">
        <v>9</v>
      </c>
      <c r="F33" s="3" t="s">
        <v>14</v>
      </c>
      <c r="G33" s="3" t="s">
        <v>10</v>
      </c>
      <c r="H33" s="3" t="s">
        <v>9</v>
      </c>
      <c r="I33" s="3" t="s">
        <v>15</v>
      </c>
    </row>
    <row r="34" spans="3:9" ht="13.5">
      <c r="C34" s="7">
        <v>0</v>
      </c>
      <c r="D34" s="8">
        <v>0</v>
      </c>
      <c r="E34" s="8"/>
      <c r="F34" s="9">
        <f>$E$138</f>
        <v>2</v>
      </c>
      <c r="G34" s="9">
        <f>D34*F34</f>
        <v>0</v>
      </c>
      <c r="H34" s="9"/>
      <c r="I34" s="10">
        <f>$G$139</f>
        <v>8.82</v>
      </c>
    </row>
    <row r="35" spans="3:9" ht="13.5">
      <c r="C35" s="11">
        <v>1</v>
      </c>
      <c r="D35" s="12">
        <f>($E$141)*(1+$F$31)</f>
        <v>7.3500000000000005</v>
      </c>
      <c r="E35" s="12">
        <f>D35-D34</f>
        <v>7.3500000000000005</v>
      </c>
      <c r="F35" s="13">
        <f>$E$138</f>
        <v>2</v>
      </c>
      <c r="G35" s="13">
        <f aca="true" t="shared" si="6" ref="G35:G41">D35*F35</f>
        <v>14.700000000000001</v>
      </c>
      <c r="H35" s="13">
        <f>G35-G34</f>
        <v>14.700000000000001</v>
      </c>
      <c r="I35" s="14">
        <f>$G$139</f>
        <v>8.82</v>
      </c>
    </row>
    <row r="36" spans="3:9" ht="13.5">
      <c r="C36" s="11">
        <v>2</v>
      </c>
      <c r="D36" s="12">
        <f>(D35+$E$142)*(1+$F$31)</f>
        <v>14.017500000000002</v>
      </c>
      <c r="E36" s="12">
        <f aca="true" t="shared" si="7" ref="E36:E41">D36-D35</f>
        <v>6.667500000000001</v>
      </c>
      <c r="F36" s="13">
        <f>$E$138</f>
        <v>2</v>
      </c>
      <c r="G36" s="13">
        <f t="shared" si="6"/>
        <v>28.035000000000004</v>
      </c>
      <c r="H36" s="13">
        <f aca="true" t="shared" si="8" ref="H36:H41">G36-G35</f>
        <v>13.335000000000003</v>
      </c>
      <c r="I36" s="14">
        <f>$G$139</f>
        <v>8.82</v>
      </c>
    </row>
    <row r="37" spans="3:9" ht="13.5">
      <c r="C37" s="11">
        <v>3</v>
      </c>
      <c r="D37" s="12">
        <f>((D36+$E$142)-1)*(1+$F$31)</f>
        <v>19.968375</v>
      </c>
      <c r="E37" s="12">
        <f t="shared" si="7"/>
        <v>5.950875</v>
      </c>
      <c r="F37" s="13">
        <f>$E$138</f>
        <v>2</v>
      </c>
      <c r="G37" s="13">
        <f t="shared" si="6"/>
        <v>39.93675</v>
      </c>
      <c r="H37" s="13">
        <f t="shared" si="8"/>
        <v>11.90175</v>
      </c>
      <c r="I37" s="14">
        <f>$G$139</f>
        <v>8.82</v>
      </c>
    </row>
    <row r="38" spans="3:9" ht="13.5">
      <c r="C38" s="11">
        <v>4</v>
      </c>
      <c r="D38" s="12">
        <f>((D37+$E$142)-C36)*(1+$F$31)</f>
        <v>25.166793750000004</v>
      </c>
      <c r="E38" s="12">
        <f t="shared" si="7"/>
        <v>5.198418750000002</v>
      </c>
      <c r="F38" s="13">
        <f>$E$138</f>
        <v>2</v>
      </c>
      <c r="G38" s="13">
        <f t="shared" si="6"/>
        <v>50.33358750000001</v>
      </c>
      <c r="H38" s="13">
        <f t="shared" si="8"/>
        <v>10.396837500000004</v>
      </c>
      <c r="I38" s="14">
        <f>$G$139</f>
        <v>8.82</v>
      </c>
    </row>
    <row r="39" spans="3:9" ht="13.5">
      <c r="C39" s="37">
        <v>5</v>
      </c>
      <c r="D39" s="38">
        <f>((D38+$E$142)-C37)*(1+$F$31)</f>
        <v>29.575133437500003</v>
      </c>
      <c r="E39" s="38">
        <f t="shared" si="7"/>
        <v>4.4083396875</v>
      </c>
      <c r="F39" s="39">
        <f>$E$138</f>
        <v>2</v>
      </c>
      <c r="G39" s="39">
        <f t="shared" si="6"/>
        <v>59.15026687500001</v>
      </c>
      <c r="H39" s="39">
        <f t="shared" si="8"/>
        <v>8.816679375</v>
      </c>
      <c r="I39" s="41">
        <f>$G$139</f>
        <v>8.82</v>
      </c>
    </row>
    <row r="40" spans="3:9" ht="13.5">
      <c r="C40" s="11">
        <v>6</v>
      </c>
      <c r="D40" s="12">
        <f>((D39+$E$142)-C38)*(1+$F$31)</f>
        <v>33.153890109375</v>
      </c>
      <c r="E40" s="12">
        <f t="shared" si="7"/>
        <v>3.578756671874995</v>
      </c>
      <c r="F40" s="13">
        <f>$E$138</f>
        <v>2</v>
      </c>
      <c r="G40" s="13">
        <f t="shared" si="6"/>
        <v>66.30778021875</v>
      </c>
      <c r="H40" s="13">
        <f t="shared" si="8"/>
        <v>7.15751334374999</v>
      </c>
      <c r="I40" s="14">
        <f>$G$139</f>
        <v>8.82</v>
      </c>
    </row>
    <row r="41" spans="3:9" ht="15" thickBot="1">
      <c r="C41" s="15">
        <v>7</v>
      </c>
      <c r="D41" s="16">
        <f>((D40+$E$142)-C39)*(1+$F$31)</f>
        <v>35.86158461484375</v>
      </c>
      <c r="E41" s="16">
        <f t="shared" si="7"/>
        <v>2.7076945054687513</v>
      </c>
      <c r="F41" s="17">
        <f>$E$138</f>
        <v>2</v>
      </c>
      <c r="G41" s="17">
        <f t="shared" si="6"/>
        <v>71.7231692296875</v>
      </c>
      <c r="H41" s="17">
        <f t="shared" si="8"/>
        <v>5.415389010937503</v>
      </c>
      <c r="I41" s="18">
        <f>$G$139</f>
        <v>8.82</v>
      </c>
    </row>
    <row r="43" spans="2:3" ht="13.5">
      <c r="B43" s="45" t="s">
        <v>4</v>
      </c>
      <c r="C43" s="36" t="s">
        <v>24</v>
      </c>
    </row>
    <row r="44" spans="3:9" ht="13.5">
      <c r="C44" s="2"/>
      <c r="D44" s="2"/>
      <c r="E44" s="2"/>
      <c r="F44" s="21"/>
      <c r="G44" s="2"/>
      <c r="H44" s="3" t="s">
        <v>5</v>
      </c>
      <c r="I44" s="3" t="s">
        <v>6</v>
      </c>
    </row>
    <row r="45" spans="3:9" ht="13.5">
      <c r="C45" s="2"/>
      <c r="D45" s="3" t="s">
        <v>8</v>
      </c>
      <c r="E45" s="3" t="s">
        <v>5</v>
      </c>
      <c r="F45" s="3" t="s">
        <v>9</v>
      </c>
      <c r="G45" s="3" t="s">
        <v>8</v>
      </c>
      <c r="H45" s="3" t="s">
        <v>10</v>
      </c>
      <c r="I45" s="3" t="s">
        <v>11</v>
      </c>
    </row>
    <row r="46" spans="3:9" ht="15" thickBot="1">
      <c r="C46" s="3" t="s">
        <v>13</v>
      </c>
      <c r="D46" s="3" t="s">
        <v>9</v>
      </c>
      <c r="E46" s="3" t="s">
        <v>9</v>
      </c>
      <c r="F46" s="3" t="s">
        <v>14</v>
      </c>
      <c r="G46" s="3" t="s">
        <v>10</v>
      </c>
      <c r="H46" s="3" t="s">
        <v>9</v>
      </c>
      <c r="I46" s="3" t="s">
        <v>15</v>
      </c>
    </row>
    <row r="47" spans="3:9" ht="13.5">
      <c r="C47" s="7">
        <v>0</v>
      </c>
      <c r="D47" s="8">
        <v>0</v>
      </c>
      <c r="E47" s="8"/>
      <c r="F47" s="9">
        <f>$H$138</f>
        <v>1.5</v>
      </c>
      <c r="G47" s="9">
        <f>D47*F47</f>
        <v>0</v>
      </c>
      <c r="H47" s="9"/>
      <c r="I47" s="10">
        <f>$F$139</f>
        <v>8</v>
      </c>
    </row>
    <row r="48" spans="3:9" ht="13.5">
      <c r="C48" s="11">
        <v>1</v>
      </c>
      <c r="D48" s="12">
        <f>($E$141)*(1+$F$31)</f>
        <v>7.3500000000000005</v>
      </c>
      <c r="E48" s="12">
        <f>D48-D47</f>
        <v>7.3500000000000005</v>
      </c>
      <c r="F48" s="13">
        <f>$H$138</f>
        <v>1.5</v>
      </c>
      <c r="G48" s="13">
        <f aca="true" t="shared" si="9" ref="G48:G54">D48*F48</f>
        <v>11.025</v>
      </c>
      <c r="H48" s="13">
        <f>G48-G47</f>
        <v>11.025</v>
      </c>
      <c r="I48" s="14">
        <f>$F$139</f>
        <v>8</v>
      </c>
    </row>
    <row r="49" spans="3:9" ht="13.5">
      <c r="C49" s="11">
        <v>2</v>
      </c>
      <c r="D49" s="12">
        <f>(D48+$E$142)*(1+$F$31)</f>
        <v>14.017500000000002</v>
      </c>
      <c r="E49" s="12">
        <f aca="true" t="shared" si="10" ref="E49:E54">D49-D48</f>
        <v>6.667500000000001</v>
      </c>
      <c r="F49" s="13">
        <f>$H$138</f>
        <v>1.5</v>
      </c>
      <c r="G49" s="13">
        <f t="shared" si="9"/>
        <v>21.026250000000005</v>
      </c>
      <c r="H49" s="13">
        <f aca="true" t="shared" si="11" ref="H49:H54">G49-G48</f>
        <v>10.001250000000004</v>
      </c>
      <c r="I49" s="14">
        <f>$F$139</f>
        <v>8</v>
      </c>
    </row>
    <row r="50" spans="3:9" ht="13.5">
      <c r="C50" s="37">
        <v>3</v>
      </c>
      <c r="D50" s="38">
        <f>((D49+$E$142)-1)*(1+$F$31)</f>
        <v>19.968375</v>
      </c>
      <c r="E50" s="38">
        <f t="shared" si="10"/>
        <v>5.950875</v>
      </c>
      <c r="F50" s="39">
        <f>$H$138</f>
        <v>1.5</v>
      </c>
      <c r="G50" s="39">
        <f t="shared" si="9"/>
        <v>29.952562500000003</v>
      </c>
      <c r="H50" s="39">
        <f t="shared" si="11"/>
        <v>8.926312499999998</v>
      </c>
      <c r="I50" s="41">
        <f>$F$139</f>
        <v>8</v>
      </c>
    </row>
    <row r="51" spans="3:9" ht="13.5">
      <c r="C51" s="11">
        <v>4</v>
      </c>
      <c r="D51" s="12">
        <f>((D50+$E$142)-C49)*(1+$F$31)</f>
        <v>25.166793750000004</v>
      </c>
      <c r="E51" s="12">
        <f t="shared" si="10"/>
        <v>5.198418750000002</v>
      </c>
      <c r="F51" s="13">
        <f>$H$138</f>
        <v>1.5</v>
      </c>
      <c r="G51" s="13">
        <f t="shared" si="9"/>
        <v>37.750190625</v>
      </c>
      <c r="H51" s="13">
        <f t="shared" si="11"/>
        <v>7.797628124999999</v>
      </c>
      <c r="I51" s="14">
        <f>$F$139</f>
        <v>8</v>
      </c>
    </row>
    <row r="52" spans="3:9" ht="13.5">
      <c r="C52" s="22">
        <v>5</v>
      </c>
      <c r="D52" s="23">
        <f>((D51+$E$142)-C50)*(1+$F$31)</f>
        <v>29.575133437500003</v>
      </c>
      <c r="E52" s="23">
        <f t="shared" si="10"/>
        <v>4.4083396875</v>
      </c>
      <c r="F52" s="24">
        <f>$H$138</f>
        <v>1.5</v>
      </c>
      <c r="G52" s="24">
        <f t="shared" si="9"/>
        <v>44.36270015625001</v>
      </c>
      <c r="H52" s="24">
        <f t="shared" si="11"/>
        <v>6.612509531250005</v>
      </c>
      <c r="I52" s="14">
        <f>$F$139</f>
        <v>8</v>
      </c>
    </row>
    <row r="53" spans="3:9" ht="13.5">
      <c r="C53" s="11">
        <v>6</v>
      </c>
      <c r="D53" s="12">
        <f>((D52+$E$142)-C51)*(1+$F$31)</f>
        <v>33.153890109375</v>
      </c>
      <c r="E53" s="12">
        <f t="shared" si="10"/>
        <v>3.578756671874995</v>
      </c>
      <c r="F53" s="13">
        <f>$H$138</f>
        <v>1.5</v>
      </c>
      <c r="G53" s="13">
        <f t="shared" si="9"/>
        <v>49.7308351640625</v>
      </c>
      <c r="H53" s="13">
        <f t="shared" si="11"/>
        <v>5.368135007812491</v>
      </c>
      <c r="I53" s="14">
        <f>$F$139</f>
        <v>8</v>
      </c>
    </row>
    <row r="54" spans="3:9" ht="15" thickBot="1">
      <c r="C54" s="15">
        <v>7</v>
      </c>
      <c r="D54" s="16">
        <f>((D53+$E$142)-C52)*(1+$F$31)</f>
        <v>35.86158461484375</v>
      </c>
      <c r="E54" s="16">
        <f t="shared" si="10"/>
        <v>2.7076945054687513</v>
      </c>
      <c r="F54" s="17">
        <f>$H$138</f>
        <v>1.5</v>
      </c>
      <c r="G54" s="17">
        <f t="shared" si="9"/>
        <v>53.792376922265625</v>
      </c>
      <c r="H54" s="17">
        <f t="shared" si="11"/>
        <v>4.061541758203127</v>
      </c>
      <c r="I54" s="18">
        <f>$F$139</f>
        <v>8</v>
      </c>
    </row>
    <row r="56" spans="2:3" ht="13.5">
      <c r="B56" s="45" t="s">
        <v>25</v>
      </c>
      <c r="C56" s="36" t="s">
        <v>26</v>
      </c>
    </row>
    <row r="57" spans="3:9" ht="13.5">
      <c r="C57" s="2"/>
      <c r="D57" s="2"/>
      <c r="E57" s="2"/>
      <c r="F57" s="21"/>
      <c r="G57" s="2"/>
      <c r="H57" s="3" t="s">
        <v>5</v>
      </c>
      <c r="I57" s="3" t="s">
        <v>6</v>
      </c>
    </row>
    <row r="58" spans="3:9" ht="13.5">
      <c r="C58" s="2"/>
      <c r="D58" s="3" t="s">
        <v>8</v>
      </c>
      <c r="E58" s="3" t="s">
        <v>5</v>
      </c>
      <c r="F58" s="3" t="s">
        <v>9</v>
      </c>
      <c r="G58" s="3" t="s">
        <v>8</v>
      </c>
      <c r="H58" s="3" t="s">
        <v>10</v>
      </c>
      <c r="I58" s="3" t="s">
        <v>11</v>
      </c>
    </row>
    <row r="59" spans="3:14" ht="15" thickBot="1">
      <c r="C59" s="3" t="s">
        <v>13</v>
      </c>
      <c r="D59" s="3" t="s">
        <v>9</v>
      </c>
      <c r="E59" s="3" t="s">
        <v>9</v>
      </c>
      <c r="F59" s="3" t="s">
        <v>14</v>
      </c>
      <c r="G59" s="3" t="s">
        <v>10</v>
      </c>
      <c r="H59" s="3" t="s">
        <v>9</v>
      </c>
      <c r="I59" s="3" t="s">
        <v>15</v>
      </c>
      <c r="N59" s="1" t="s">
        <v>27</v>
      </c>
    </row>
    <row r="60" spans="3:14" ht="13.5">
      <c r="C60" s="7">
        <v>0</v>
      </c>
      <c r="D60" s="8">
        <v>0</v>
      </c>
      <c r="E60" s="8"/>
      <c r="F60" s="9">
        <f>$H$138</f>
        <v>1.5</v>
      </c>
      <c r="G60" s="9">
        <f>D60*F60</f>
        <v>0</v>
      </c>
      <c r="H60" s="9"/>
      <c r="I60" s="10">
        <f>$F$139</f>
        <v>8</v>
      </c>
      <c r="N60" s="1">
        <v>0.041</v>
      </c>
    </row>
    <row r="61" spans="3:9" ht="13.5">
      <c r="C61" s="11">
        <v>1</v>
      </c>
      <c r="D61" s="12">
        <f>($E$141)*(1+$F$31)*(1+$N$60)</f>
        <v>7.65135</v>
      </c>
      <c r="E61" s="12">
        <f>D61-D60</f>
        <v>7.65135</v>
      </c>
      <c r="F61" s="13">
        <f>$H$138</f>
        <v>1.5</v>
      </c>
      <c r="G61" s="13">
        <f aca="true" t="shared" si="12" ref="G61:G67">D61*F61</f>
        <v>11.477025</v>
      </c>
      <c r="H61" s="13">
        <f>G61-G60</f>
        <v>11.477025</v>
      </c>
      <c r="I61" s="14">
        <f>$F$139</f>
        <v>8</v>
      </c>
    </row>
    <row r="62" spans="3:9" ht="13.5">
      <c r="C62" s="11">
        <v>2</v>
      </c>
      <c r="D62" s="12">
        <f>(D61+$E$142)*(1+$F$31)*(1+$N$60)</f>
        <v>14.921608117500002</v>
      </c>
      <c r="E62" s="12">
        <f aca="true" t="shared" si="13" ref="E62:E67">D62-D61</f>
        <v>7.270258117500002</v>
      </c>
      <c r="F62" s="13">
        <f>$H$138</f>
        <v>1.5</v>
      </c>
      <c r="G62" s="13">
        <f t="shared" si="12"/>
        <v>22.382412176250003</v>
      </c>
      <c r="H62" s="13">
        <f aca="true" t="shared" si="14" ref="H62:H67">G62-G61</f>
        <v>10.905387176250004</v>
      </c>
      <c r="I62" s="14">
        <f>$F$139</f>
        <v>8</v>
      </c>
    </row>
    <row r="63" spans="3:9" ht="13.5">
      <c r="C63" s="22">
        <v>3</v>
      </c>
      <c r="D63" s="23">
        <f>((D62+$E$142)-1)*(1+$F$31)*(1+$N$60)</f>
        <v>21.775313752833377</v>
      </c>
      <c r="E63" s="23">
        <f t="shared" si="13"/>
        <v>6.853705635333375</v>
      </c>
      <c r="F63" s="24">
        <f>$H$138</f>
        <v>1.5</v>
      </c>
      <c r="G63" s="24">
        <f t="shared" si="12"/>
        <v>32.66297062925007</v>
      </c>
      <c r="H63" s="24">
        <f t="shared" si="14"/>
        <v>10.280558453000065</v>
      </c>
      <c r="I63" s="25">
        <f>$F$139</f>
        <v>8</v>
      </c>
    </row>
    <row r="64" spans="3:9" ht="13.5">
      <c r="C64" s="11">
        <v>4</v>
      </c>
      <c r="D64" s="12">
        <f>((D63+$E$142)-C62)*(1+$F$31)*(1+$N$60)</f>
        <v>28.173706697534524</v>
      </c>
      <c r="E64" s="12">
        <f t="shared" si="13"/>
        <v>6.398392944701147</v>
      </c>
      <c r="F64" s="13">
        <f>$H$138</f>
        <v>1.5</v>
      </c>
      <c r="G64" s="13">
        <f t="shared" si="12"/>
        <v>42.260560046301784</v>
      </c>
      <c r="H64" s="13">
        <f t="shared" si="14"/>
        <v>9.597589417051715</v>
      </c>
      <c r="I64" s="14">
        <f>$F$139</f>
        <v>8</v>
      </c>
    </row>
    <row r="65" spans="3:9" ht="13.5">
      <c r="C65" s="22">
        <v>5</v>
      </c>
      <c r="D65" s="23">
        <f>((D64+$E$142)-C63)*(1+$F$31)*(1+$N$60)</f>
        <v>34.07442010574012</v>
      </c>
      <c r="E65" s="23">
        <f t="shared" si="13"/>
        <v>5.900713408205593</v>
      </c>
      <c r="F65" s="24">
        <f>$H$138</f>
        <v>1.5</v>
      </c>
      <c r="G65" s="24">
        <f t="shared" si="12"/>
        <v>51.111630158610176</v>
      </c>
      <c r="H65" s="24">
        <f t="shared" si="14"/>
        <v>8.851070112308392</v>
      </c>
      <c r="I65" s="14">
        <f>$F$139</f>
        <v>8</v>
      </c>
    </row>
    <row r="66" spans="3:9" ht="13.5">
      <c r="C66" s="37">
        <v>6</v>
      </c>
      <c r="D66" s="38">
        <f>((D65+$E$142)-C64)*(1+$F$31)*(1+$N$60)</f>
        <v>39.431144896579234</v>
      </c>
      <c r="E66" s="38">
        <f t="shared" si="13"/>
        <v>5.356724790839117</v>
      </c>
      <c r="F66" s="39">
        <f>$H$138</f>
        <v>1.5</v>
      </c>
      <c r="G66" s="39">
        <f t="shared" si="12"/>
        <v>59.14671734486885</v>
      </c>
      <c r="H66" s="39">
        <f t="shared" si="14"/>
        <v>8.035087186258671</v>
      </c>
      <c r="I66" s="41">
        <f>$F$139</f>
        <v>8</v>
      </c>
    </row>
    <row r="67" spans="3:9" ht="15" thickBot="1">
      <c r="C67" s="15">
        <v>7</v>
      </c>
      <c r="D67" s="16">
        <f>((D66+$E$142)-C65)*(1+$F$31)*(1+$N$60)</f>
        <v>44.19326292920593</v>
      </c>
      <c r="E67" s="16">
        <f t="shared" si="13"/>
        <v>4.762118032626695</v>
      </c>
      <c r="F67" s="17">
        <f>$H$138</f>
        <v>1.5</v>
      </c>
      <c r="G67" s="17">
        <f t="shared" si="12"/>
        <v>66.2898943938089</v>
      </c>
      <c r="H67" s="17">
        <f t="shared" si="14"/>
        <v>7.143177048940046</v>
      </c>
      <c r="I67" s="18">
        <f>$F$139</f>
        <v>8</v>
      </c>
    </row>
    <row r="68" ht="15" thickBot="1"/>
    <row r="69" spans="4:8" ht="15" thickBot="1">
      <c r="D69" s="42"/>
      <c r="E69" s="56"/>
      <c r="F69" s="43" t="s">
        <v>28</v>
      </c>
      <c r="G69" s="56"/>
      <c r="H69" s="44"/>
    </row>
    <row r="70" spans="4:8" ht="13.5">
      <c r="D70" s="34"/>
      <c r="E70" s="34"/>
      <c r="F70" s="35"/>
      <c r="G70" s="34"/>
      <c r="H70" s="34"/>
    </row>
    <row r="71" spans="2:3" ht="13.5">
      <c r="B71" s="45" t="s">
        <v>29</v>
      </c>
      <c r="C71" s="36" t="s">
        <v>30</v>
      </c>
    </row>
    <row r="72" spans="3:9" ht="13.5">
      <c r="C72" s="2"/>
      <c r="D72" s="2"/>
      <c r="E72" s="2"/>
      <c r="F72" s="21"/>
      <c r="G72" s="2"/>
      <c r="H72" s="3" t="s">
        <v>5</v>
      </c>
      <c r="I72" s="3" t="s">
        <v>6</v>
      </c>
    </row>
    <row r="73" spans="3:9" ht="13.5">
      <c r="C73" s="2"/>
      <c r="D73" s="3" t="s">
        <v>8</v>
      </c>
      <c r="E73" s="3" t="s">
        <v>5</v>
      </c>
      <c r="F73" s="3" t="s">
        <v>9</v>
      </c>
      <c r="G73" s="3" t="s">
        <v>8</v>
      </c>
      <c r="H73" s="3" t="s">
        <v>10</v>
      </c>
      <c r="I73" s="3" t="s">
        <v>11</v>
      </c>
    </row>
    <row r="74" spans="3:9" ht="15" thickBot="1">
      <c r="C74" s="3" t="s">
        <v>13</v>
      </c>
      <c r="D74" s="3" t="s">
        <v>9</v>
      </c>
      <c r="E74" s="3" t="s">
        <v>9</v>
      </c>
      <c r="F74" s="3" t="s">
        <v>14</v>
      </c>
      <c r="G74" s="3" t="s">
        <v>10</v>
      </c>
      <c r="H74" s="3" t="s">
        <v>9</v>
      </c>
      <c r="I74" s="3" t="s">
        <v>15</v>
      </c>
    </row>
    <row r="75" spans="3:9" ht="13.5">
      <c r="C75" s="7">
        <v>0</v>
      </c>
      <c r="D75" s="8">
        <f aca="true" t="shared" si="15" ref="D75:D82">D8</f>
        <v>0</v>
      </c>
      <c r="E75" s="26"/>
      <c r="F75" s="9">
        <f>2.8</f>
        <v>2.8</v>
      </c>
      <c r="G75" s="9">
        <f aca="true" t="shared" si="16" ref="G75:G82">D75*F75</f>
        <v>0</v>
      </c>
      <c r="H75" s="9"/>
      <c r="I75" s="27">
        <v>6</v>
      </c>
    </row>
    <row r="76" spans="3:9" ht="13.5">
      <c r="C76" s="11">
        <v>1</v>
      </c>
      <c r="D76" s="12">
        <f t="shared" si="15"/>
        <v>7</v>
      </c>
      <c r="E76" s="12">
        <f aca="true" t="shared" si="17" ref="E76:E82">E9</f>
        <v>7</v>
      </c>
      <c r="F76" s="13">
        <f>F75-0.2</f>
        <v>2.5999999999999996</v>
      </c>
      <c r="G76" s="13">
        <f t="shared" si="16"/>
        <v>18.199999999999996</v>
      </c>
      <c r="H76" s="13">
        <f aca="true" t="shared" si="18" ref="H76:H82">(G76-G75)*((C76-C75))</f>
        <v>18.199999999999996</v>
      </c>
      <c r="I76" s="28">
        <v>6</v>
      </c>
    </row>
    <row r="77" spans="3:9" ht="13.5">
      <c r="C77" s="11">
        <v>2</v>
      </c>
      <c r="D77" s="12">
        <f t="shared" si="15"/>
        <v>13</v>
      </c>
      <c r="E77" s="12">
        <f t="shared" si="17"/>
        <v>6</v>
      </c>
      <c r="F77" s="13">
        <f>F76-0.2</f>
        <v>2.3999999999999995</v>
      </c>
      <c r="G77" s="13">
        <f t="shared" si="16"/>
        <v>31.199999999999992</v>
      </c>
      <c r="H77" s="13">
        <f t="shared" si="18"/>
        <v>12.999999999999996</v>
      </c>
      <c r="I77" s="28">
        <v>6</v>
      </c>
    </row>
    <row r="78" spans="3:9" ht="13.5">
      <c r="C78" s="37">
        <v>3</v>
      </c>
      <c r="D78" s="38">
        <f t="shared" si="15"/>
        <v>18</v>
      </c>
      <c r="E78" s="38">
        <f t="shared" si="17"/>
        <v>5</v>
      </c>
      <c r="F78" s="39">
        <f>F77-0.2</f>
        <v>2.1999999999999993</v>
      </c>
      <c r="G78" s="39">
        <f t="shared" si="16"/>
        <v>39.59999999999999</v>
      </c>
      <c r="H78" s="39">
        <f t="shared" si="18"/>
        <v>8.399999999999995</v>
      </c>
      <c r="I78" s="40">
        <v>6</v>
      </c>
    </row>
    <row r="79" spans="3:9" ht="13.5">
      <c r="C79" s="11">
        <v>4</v>
      </c>
      <c r="D79" s="12">
        <f t="shared" si="15"/>
        <v>22</v>
      </c>
      <c r="E79" s="12">
        <f t="shared" si="17"/>
        <v>4</v>
      </c>
      <c r="F79" s="13">
        <f>F78-0.2</f>
        <v>1.9999999999999993</v>
      </c>
      <c r="G79" s="13">
        <f t="shared" si="16"/>
        <v>43.999999999999986</v>
      </c>
      <c r="H79" s="13">
        <f t="shared" si="18"/>
        <v>4.399999999999999</v>
      </c>
      <c r="I79" s="28">
        <v>6</v>
      </c>
    </row>
    <row r="80" spans="3:9" ht="13.5">
      <c r="C80" s="11">
        <v>5</v>
      </c>
      <c r="D80" s="12">
        <f t="shared" si="15"/>
        <v>25</v>
      </c>
      <c r="E80" s="12">
        <f t="shared" si="17"/>
        <v>3</v>
      </c>
      <c r="F80" s="13">
        <f>F79-0.15</f>
        <v>1.8499999999999994</v>
      </c>
      <c r="G80" s="13">
        <f t="shared" si="16"/>
        <v>46.249999999999986</v>
      </c>
      <c r="H80" s="13">
        <f t="shared" si="18"/>
        <v>2.25</v>
      </c>
      <c r="I80" s="28">
        <v>6</v>
      </c>
    </row>
    <row r="81" spans="3:9" ht="13.5">
      <c r="C81" s="11">
        <v>6</v>
      </c>
      <c r="D81" s="12">
        <f t="shared" si="15"/>
        <v>27</v>
      </c>
      <c r="E81" s="12">
        <f t="shared" si="17"/>
        <v>2</v>
      </c>
      <c r="F81" s="13">
        <f>F80-0.1</f>
        <v>1.7499999999999993</v>
      </c>
      <c r="G81" s="13">
        <f t="shared" si="16"/>
        <v>47.24999999999998</v>
      </c>
      <c r="H81" s="13">
        <f t="shared" si="18"/>
        <v>0.9999999999999929</v>
      </c>
      <c r="I81" s="28">
        <v>6</v>
      </c>
    </row>
    <row r="82" spans="3:9" ht="15" thickBot="1">
      <c r="C82" s="15">
        <v>7</v>
      </c>
      <c r="D82" s="16">
        <f t="shared" si="15"/>
        <v>28</v>
      </c>
      <c r="E82" s="16">
        <f t="shared" si="17"/>
        <v>1</v>
      </c>
      <c r="F82" s="17">
        <f>F81-0.1</f>
        <v>1.6499999999999992</v>
      </c>
      <c r="G82" s="17">
        <f t="shared" si="16"/>
        <v>46.19999999999998</v>
      </c>
      <c r="H82" s="17">
        <f t="shared" si="18"/>
        <v>-1.0499999999999972</v>
      </c>
      <c r="I82" s="29">
        <v>6</v>
      </c>
    </row>
    <row r="84" spans="2:3" ht="13.5">
      <c r="B84" s="45" t="s">
        <v>31</v>
      </c>
      <c r="C84" s="36" t="s">
        <v>32</v>
      </c>
    </row>
    <row r="85" spans="3:9" ht="13.5">
      <c r="C85" s="2"/>
      <c r="D85" s="2"/>
      <c r="E85" s="2"/>
      <c r="F85" s="21"/>
      <c r="G85" s="2"/>
      <c r="H85" s="3" t="s">
        <v>5</v>
      </c>
      <c r="I85" s="3" t="s">
        <v>6</v>
      </c>
    </row>
    <row r="86" spans="3:9" ht="13.5">
      <c r="C86" s="2"/>
      <c r="D86" s="3" t="s">
        <v>8</v>
      </c>
      <c r="E86" s="3" t="s">
        <v>5</v>
      </c>
      <c r="F86" s="3" t="s">
        <v>9</v>
      </c>
      <c r="G86" s="3" t="s">
        <v>8</v>
      </c>
      <c r="H86" s="3" t="s">
        <v>10</v>
      </c>
      <c r="I86" s="3" t="s">
        <v>11</v>
      </c>
    </row>
    <row r="87" spans="3:9" ht="15" thickBot="1">
      <c r="C87" s="3" t="s">
        <v>13</v>
      </c>
      <c r="D87" s="3" t="s">
        <v>9</v>
      </c>
      <c r="E87" s="3" t="s">
        <v>9</v>
      </c>
      <c r="F87" s="3" t="s">
        <v>14</v>
      </c>
      <c r="G87" s="3" t="s">
        <v>10</v>
      </c>
      <c r="H87" s="3" t="s">
        <v>9</v>
      </c>
      <c r="I87" s="3" t="s">
        <v>15</v>
      </c>
    </row>
    <row r="88" spans="3:9" ht="13.5">
      <c r="C88" s="7">
        <v>0</v>
      </c>
      <c r="D88" s="8">
        <f aca="true" t="shared" si="19" ref="D88:D95">D34</f>
        <v>0</v>
      </c>
      <c r="E88" s="26"/>
      <c r="F88" s="9">
        <f>2.8</f>
        <v>2.8</v>
      </c>
      <c r="G88" s="9">
        <f aca="true" t="shared" si="20" ref="G88:G95">D88*F88</f>
        <v>0</v>
      </c>
      <c r="H88" s="9"/>
      <c r="I88" s="27">
        <f>$F$139</f>
        <v>8</v>
      </c>
    </row>
    <row r="89" spans="3:9" ht="13.5">
      <c r="C89" s="11">
        <v>1</v>
      </c>
      <c r="D89" s="12">
        <f t="shared" si="19"/>
        <v>7.3500000000000005</v>
      </c>
      <c r="E89" s="12">
        <f aca="true" t="shared" si="21" ref="E89:E95">E35</f>
        <v>7.3500000000000005</v>
      </c>
      <c r="F89" s="13">
        <f>F88-0.2</f>
        <v>2.5999999999999996</v>
      </c>
      <c r="G89" s="13">
        <f t="shared" si="20"/>
        <v>19.11</v>
      </c>
      <c r="H89" s="13">
        <f aca="true" t="shared" si="22" ref="H89:H95">(G89-G88)*((C89-C88))</f>
        <v>19.11</v>
      </c>
      <c r="I89" s="28">
        <f>$F$139</f>
        <v>8</v>
      </c>
    </row>
    <row r="90" spans="3:9" ht="13.5">
      <c r="C90" s="11">
        <v>2</v>
      </c>
      <c r="D90" s="12">
        <f t="shared" si="19"/>
        <v>14.017500000000002</v>
      </c>
      <c r="E90" s="12">
        <f t="shared" si="21"/>
        <v>6.667500000000001</v>
      </c>
      <c r="F90" s="13">
        <f>F89-0.2</f>
        <v>2.3999999999999995</v>
      </c>
      <c r="G90" s="13">
        <f t="shared" si="20"/>
        <v>33.641999999999996</v>
      </c>
      <c r="H90" s="13">
        <f t="shared" si="22"/>
        <v>14.531999999999996</v>
      </c>
      <c r="I90" s="28">
        <f>$F$139</f>
        <v>8</v>
      </c>
    </row>
    <row r="91" spans="3:9" ht="13.5">
      <c r="C91" s="37">
        <v>3</v>
      </c>
      <c r="D91" s="38">
        <f t="shared" si="19"/>
        <v>19.968375</v>
      </c>
      <c r="E91" s="38">
        <f t="shared" si="21"/>
        <v>5.950875</v>
      </c>
      <c r="F91" s="39">
        <f>F90-0.2</f>
        <v>2.1999999999999993</v>
      </c>
      <c r="G91" s="39">
        <f t="shared" si="20"/>
        <v>43.93042499999999</v>
      </c>
      <c r="H91" s="39">
        <f t="shared" si="22"/>
        <v>10.288424999999997</v>
      </c>
      <c r="I91" s="40">
        <f>$F$139</f>
        <v>8</v>
      </c>
    </row>
    <row r="92" spans="3:9" ht="13.5">
      <c r="C92" s="11">
        <v>4</v>
      </c>
      <c r="D92" s="12">
        <f t="shared" si="19"/>
        <v>25.166793750000004</v>
      </c>
      <c r="E92" s="12">
        <f t="shared" si="21"/>
        <v>5.198418750000002</v>
      </c>
      <c r="F92" s="13">
        <f>F91-0.2</f>
        <v>1.9999999999999993</v>
      </c>
      <c r="G92" s="13">
        <f t="shared" si="20"/>
        <v>50.33358749999999</v>
      </c>
      <c r="H92" s="13">
        <f t="shared" si="22"/>
        <v>6.4031625000000005</v>
      </c>
      <c r="I92" s="28">
        <f>$F$139</f>
        <v>8</v>
      </c>
    </row>
    <row r="93" spans="3:9" ht="13.5">
      <c r="C93" s="11">
        <v>5</v>
      </c>
      <c r="D93" s="12">
        <f t="shared" si="19"/>
        <v>29.575133437500003</v>
      </c>
      <c r="E93" s="12">
        <f t="shared" si="21"/>
        <v>4.4083396875</v>
      </c>
      <c r="F93" s="13">
        <f>F92-0.15</f>
        <v>1.8499999999999994</v>
      </c>
      <c r="G93" s="13">
        <f t="shared" si="20"/>
        <v>54.71399685937499</v>
      </c>
      <c r="H93" s="13">
        <f t="shared" si="22"/>
        <v>4.380409359374994</v>
      </c>
      <c r="I93" s="28">
        <f>$F$139</f>
        <v>8</v>
      </c>
    </row>
    <row r="94" spans="3:9" ht="13.5">
      <c r="C94" s="11">
        <v>6</v>
      </c>
      <c r="D94" s="12">
        <f t="shared" si="19"/>
        <v>33.153890109375</v>
      </c>
      <c r="E94" s="12">
        <f t="shared" si="21"/>
        <v>3.578756671874995</v>
      </c>
      <c r="F94" s="13">
        <f>F93-0.1</f>
        <v>1.7499999999999993</v>
      </c>
      <c r="G94" s="13">
        <f t="shared" si="20"/>
        <v>58.019307691406226</v>
      </c>
      <c r="H94" s="13">
        <f t="shared" si="22"/>
        <v>3.305310832031239</v>
      </c>
      <c r="I94" s="28">
        <f>$F$139</f>
        <v>8</v>
      </c>
    </row>
    <row r="95" spans="3:9" ht="15" thickBot="1">
      <c r="C95" s="15">
        <v>7</v>
      </c>
      <c r="D95" s="16">
        <f t="shared" si="19"/>
        <v>35.86158461484375</v>
      </c>
      <c r="E95" s="16">
        <f t="shared" si="21"/>
        <v>2.7076945054687513</v>
      </c>
      <c r="F95" s="17">
        <f>F94-0.1</f>
        <v>1.6499999999999992</v>
      </c>
      <c r="G95" s="17">
        <f t="shared" si="20"/>
        <v>59.17161461449216</v>
      </c>
      <c r="H95" s="17">
        <f t="shared" si="22"/>
        <v>1.1523069230859306</v>
      </c>
      <c r="I95" s="29">
        <f>$F$139</f>
        <v>8</v>
      </c>
    </row>
    <row r="96" spans="3:9" ht="13.5">
      <c r="C96" s="30"/>
      <c r="D96" s="31"/>
      <c r="E96" s="31"/>
      <c r="F96" s="32"/>
      <c r="G96" s="32"/>
      <c r="H96" s="32"/>
      <c r="I96" s="32"/>
    </row>
    <row r="97" spans="2:3" ht="13.5">
      <c r="B97" s="45" t="s">
        <v>33</v>
      </c>
      <c r="C97" s="36" t="s">
        <v>34</v>
      </c>
    </row>
    <row r="98" spans="3:9" ht="13.5">
      <c r="C98" s="2" t="s">
        <v>35</v>
      </c>
      <c r="D98" s="2"/>
      <c r="E98" s="2"/>
      <c r="F98" s="21">
        <f>$G$143</f>
        <v>0.05</v>
      </c>
      <c r="G98" s="2"/>
      <c r="H98" s="3" t="s">
        <v>5</v>
      </c>
      <c r="I98" s="3" t="s">
        <v>6</v>
      </c>
    </row>
    <row r="99" spans="3:9" ht="13.5">
      <c r="C99" s="2"/>
      <c r="D99" s="3" t="s">
        <v>8</v>
      </c>
      <c r="E99" s="3" t="s">
        <v>5</v>
      </c>
      <c r="F99" s="3" t="s">
        <v>9</v>
      </c>
      <c r="G99" s="3" t="s">
        <v>8</v>
      </c>
      <c r="H99" s="3" t="s">
        <v>10</v>
      </c>
      <c r="I99" s="3" t="s">
        <v>11</v>
      </c>
    </row>
    <row r="100" spans="3:9" ht="15" thickBot="1">
      <c r="C100" s="3" t="s">
        <v>13</v>
      </c>
      <c r="D100" s="3" t="s">
        <v>9</v>
      </c>
      <c r="E100" s="3" t="s">
        <v>9</v>
      </c>
      <c r="F100" s="3" t="s">
        <v>14</v>
      </c>
      <c r="G100" s="3" t="s">
        <v>10</v>
      </c>
      <c r="H100" s="3" t="s">
        <v>9</v>
      </c>
      <c r="I100" s="3" t="s">
        <v>15</v>
      </c>
    </row>
    <row r="101" spans="3:9" ht="13.5">
      <c r="C101" s="7">
        <v>0</v>
      </c>
      <c r="D101" s="8">
        <f>D21</f>
        <v>0</v>
      </c>
      <c r="E101" s="26"/>
      <c r="F101" s="9">
        <f>2.8</f>
        <v>2.8</v>
      </c>
      <c r="G101" s="9">
        <f>D101*F101</f>
        <v>0</v>
      </c>
      <c r="H101" s="9"/>
      <c r="I101" s="27">
        <f>$F$139</f>
        <v>8</v>
      </c>
    </row>
    <row r="102" spans="3:9" ht="13.5">
      <c r="C102" s="11">
        <v>1</v>
      </c>
      <c r="D102" s="12">
        <f aca="true" t="shared" si="23" ref="D102:D108">D22*(1+$F$98)</f>
        <v>7.3500000000000005</v>
      </c>
      <c r="E102" s="12">
        <f aca="true" t="shared" si="24" ref="E102:E108">E22</f>
        <v>7</v>
      </c>
      <c r="F102" s="13">
        <f>F101-0.2</f>
        <v>2.5999999999999996</v>
      </c>
      <c r="G102" s="13">
        <f aca="true" t="shared" si="25" ref="G102:G108">D102*F102</f>
        <v>19.11</v>
      </c>
      <c r="H102" s="13">
        <f>(G102-G101)*((C102-C101))</f>
        <v>19.11</v>
      </c>
      <c r="I102" s="28">
        <f>$F$139</f>
        <v>8</v>
      </c>
    </row>
    <row r="103" spans="3:9" ht="13.5">
      <c r="C103" s="11">
        <v>2</v>
      </c>
      <c r="D103" s="12">
        <f t="shared" si="23"/>
        <v>13.65</v>
      </c>
      <c r="E103" s="12">
        <f t="shared" si="24"/>
        <v>6</v>
      </c>
      <c r="F103" s="13">
        <f>F102-0.2</f>
        <v>2.3999999999999995</v>
      </c>
      <c r="G103" s="13">
        <f t="shared" si="25"/>
        <v>32.75999999999999</v>
      </c>
      <c r="H103" s="13">
        <f aca="true" t="shared" si="26" ref="H103:H108">(G103-G102)*((C103-C102))</f>
        <v>13.649999999999991</v>
      </c>
      <c r="I103" s="28">
        <f>$F$139</f>
        <v>8</v>
      </c>
    </row>
    <row r="104" spans="3:9" ht="13.5">
      <c r="C104" s="37">
        <v>3</v>
      </c>
      <c r="D104" s="38">
        <f t="shared" si="23"/>
        <v>18.900000000000002</v>
      </c>
      <c r="E104" s="38">
        <f t="shared" si="24"/>
        <v>5</v>
      </c>
      <c r="F104" s="39">
        <f>F103-0.2</f>
        <v>2.1999999999999993</v>
      </c>
      <c r="G104" s="39">
        <f t="shared" si="25"/>
        <v>41.57999999999999</v>
      </c>
      <c r="H104" s="39">
        <f t="shared" si="26"/>
        <v>8.82</v>
      </c>
      <c r="I104" s="40">
        <f>$F$139</f>
        <v>8</v>
      </c>
    </row>
    <row r="105" spans="3:9" ht="13.5">
      <c r="C105" s="11">
        <v>4</v>
      </c>
      <c r="D105" s="12">
        <f t="shared" si="23"/>
        <v>23.1</v>
      </c>
      <c r="E105" s="12">
        <f t="shared" si="24"/>
        <v>4</v>
      </c>
      <c r="F105" s="13">
        <f>F104-0.2</f>
        <v>1.9999999999999993</v>
      </c>
      <c r="G105" s="13">
        <f t="shared" si="25"/>
        <v>46.19999999999999</v>
      </c>
      <c r="H105" s="13">
        <f t="shared" si="26"/>
        <v>4.619999999999997</v>
      </c>
      <c r="I105" s="28">
        <f>$F$139</f>
        <v>8</v>
      </c>
    </row>
    <row r="106" spans="3:9" ht="13.5">
      <c r="C106" s="11">
        <v>5</v>
      </c>
      <c r="D106" s="12">
        <f t="shared" si="23"/>
        <v>26.25</v>
      </c>
      <c r="E106" s="12">
        <f t="shared" si="24"/>
        <v>3</v>
      </c>
      <c r="F106" s="13">
        <f>F105-0.15</f>
        <v>1.8499999999999994</v>
      </c>
      <c r="G106" s="13">
        <f t="shared" si="25"/>
        <v>48.562499999999986</v>
      </c>
      <c r="H106" s="13">
        <f t="shared" si="26"/>
        <v>2.362499999999997</v>
      </c>
      <c r="I106" s="28">
        <f>$F$139</f>
        <v>8</v>
      </c>
    </row>
    <row r="107" spans="3:9" ht="13.5">
      <c r="C107" s="11">
        <v>6</v>
      </c>
      <c r="D107" s="12">
        <f t="shared" si="23"/>
        <v>28.35</v>
      </c>
      <c r="E107" s="12">
        <f t="shared" si="24"/>
        <v>2</v>
      </c>
      <c r="F107" s="13">
        <f>F106-0.1</f>
        <v>1.7499999999999993</v>
      </c>
      <c r="G107" s="13">
        <f t="shared" si="25"/>
        <v>49.61249999999998</v>
      </c>
      <c r="H107" s="13">
        <f t="shared" si="26"/>
        <v>1.0499999999999972</v>
      </c>
      <c r="I107" s="28">
        <f>$F$139</f>
        <v>8</v>
      </c>
    </row>
    <row r="108" spans="3:9" ht="15" thickBot="1">
      <c r="C108" s="15">
        <v>7</v>
      </c>
      <c r="D108" s="16">
        <f t="shared" si="23"/>
        <v>29.400000000000002</v>
      </c>
      <c r="E108" s="16">
        <f t="shared" si="24"/>
        <v>1</v>
      </c>
      <c r="F108" s="17">
        <f>F107-0.1</f>
        <v>1.6499999999999992</v>
      </c>
      <c r="G108" s="17">
        <f t="shared" si="25"/>
        <v>48.509999999999984</v>
      </c>
      <c r="H108" s="17">
        <f t="shared" si="26"/>
        <v>-1.1024999999999991</v>
      </c>
      <c r="I108" s="29">
        <f>$F$139</f>
        <v>8</v>
      </c>
    </row>
    <row r="110" spans="2:3" ht="13.5">
      <c r="B110" s="45" t="s">
        <v>36</v>
      </c>
      <c r="C110" s="36" t="s">
        <v>37</v>
      </c>
    </row>
    <row r="111" spans="3:9" ht="13.5">
      <c r="C111" s="2"/>
      <c r="D111" s="2"/>
      <c r="E111" s="2"/>
      <c r="F111" s="21"/>
      <c r="G111" s="2"/>
      <c r="H111" s="3" t="s">
        <v>5</v>
      </c>
      <c r="I111" s="3" t="s">
        <v>6</v>
      </c>
    </row>
    <row r="112" spans="3:9" ht="13.5">
      <c r="C112" s="2"/>
      <c r="D112" s="3" t="s">
        <v>8</v>
      </c>
      <c r="E112" s="3" t="s">
        <v>5</v>
      </c>
      <c r="F112" s="3" t="s">
        <v>9</v>
      </c>
      <c r="G112" s="3" t="s">
        <v>8</v>
      </c>
      <c r="H112" s="3" t="s">
        <v>10</v>
      </c>
      <c r="I112" s="3" t="s">
        <v>11</v>
      </c>
    </row>
    <row r="113" spans="3:9" ht="15" thickBot="1">
      <c r="C113" s="3" t="s">
        <v>13</v>
      </c>
      <c r="D113" s="3" t="s">
        <v>9</v>
      </c>
      <c r="E113" s="3" t="s">
        <v>9</v>
      </c>
      <c r="F113" s="3" t="s">
        <v>14</v>
      </c>
      <c r="G113" s="3" t="s">
        <v>10</v>
      </c>
      <c r="H113" s="3" t="s">
        <v>9</v>
      </c>
      <c r="I113" s="3" t="s">
        <v>15</v>
      </c>
    </row>
    <row r="114" spans="3:9" ht="13.5">
      <c r="C114" s="7">
        <v>0</v>
      </c>
      <c r="D114" s="8">
        <f>D34</f>
        <v>0</v>
      </c>
      <c r="E114" s="26"/>
      <c r="F114" s="9">
        <f>2.8/(1+$G$144)</f>
        <v>1.8666666666666665</v>
      </c>
      <c r="G114" s="9">
        <f>D114*F114</f>
        <v>0</v>
      </c>
      <c r="H114" s="9"/>
      <c r="I114" s="27">
        <f>$F$139</f>
        <v>8</v>
      </c>
    </row>
    <row r="115" spans="3:9" ht="13.5">
      <c r="C115" s="11">
        <v>1</v>
      </c>
      <c r="D115" s="12">
        <f aca="true" t="shared" si="27" ref="D115:D121">D35*(1+$F$98)</f>
        <v>7.717500000000001</v>
      </c>
      <c r="E115" s="12">
        <f aca="true" t="shared" si="28" ref="E115:E121">E35</f>
        <v>7.3500000000000005</v>
      </c>
      <c r="F115" s="13">
        <f>(F114-0.2)</f>
        <v>1.6666666666666665</v>
      </c>
      <c r="G115" s="13">
        <f aca="true" t="shared" si="29" ref="G115:G121">D115*F115</f>
        <v>12.8625</v>
      </c>
      <c r="H115" s="13">
        <f>(G115-G114)*((C115-C114))</f>
        <v>12.8625</v>
      </c>
      <c r="I115" s="28">
        <f>$F$139</f>
        <v>8</v>
      </c>
    </row>
    <row r="116" spans="3:9" ht="13.5">
      <c r="C116" s="37">
        <v>2</v>
      </c>
      <c r="D116" s="38">
        <f t="shared" si="27"/>
        <v>14.718375000000002</v>
      </c>
      <c r="E116" s="38">
        <f t="shared" si="28"/>
        <v>6.667500000000001</v>
      </c>
      <c r="F116" s="39">
        <f>F115-0.2</f>
        <v>1.4666666666666666</v>
      </c>
      <c r="G116" s="39">
        <f t="shared" si="29"/>
        <v>21.58695</v>
      </c>
      <c r="H116" s="39">
        <f aca="true" t="shared" si="30" ref="H116:H121">(G116-G115)*((C116-C115))</f>
        <v>8.724450000000001</v>
      </c>
      <c r="I116" s="40">
        <f>$F$139</f>
        <v>8</v>
      </c>
    </row>
    <row r="117" spans="3:9" ht="13.5">
      <c r="C117" s="22">
        <v>3</v>
      </c>
      <c r="D117" s="23">
        <f t="shared" si="27"/>
        <v>20.966793750000004</v>
      </c>
      <c r="E117" s="23">
        <f t="shared" si="28"/>
        <v>5.950875</v>
      </c>
      <c r="F117" s="24">
        <f>F116-0.2</f>
        <v>1.2666666666666666</v>
      </c>
      <c r="G117" s="24">
        <f t="shared" si="29"/>
        <v>26.557938750000005</v>
      </c>
      <c r="H117" s="24">
        <f t="shared" si="30"/>
        <v>4.970988750000004</v>
      </c>
      <c r="I117" s="33">
        <f>$F$139</f>
        <v>8</v>
      </c>
    </row>
    <row r="118" spans="3:9" ht="13.5">
      <c r="C118" s="11">
        <v>4</v>
      </c>
      <c r="D118" s="12">
        <f t="shared" si="27"/>
        <v>26.425133437500005</v>
      </c>
      <c r="E118" s="12">
        <f t="shared" si="28"/>
        <v>5.198418750000002</v>
      </c>
      <c r="F118" s="13">
        <f>F117-0.2</f>
        <v>1.0666666666666667</v>
      </c>
      <c r="G118" s="13">
        <f t="shared" si="29"/>
        <v>28.186809000000004</v>
      </c>
      <c r="H118" s="13">
        <f t="shared" si="30"/>
        <v>1.6288702499999985</v>
      </c>
      <c r="I118" s="28">
        <f>$F$139</f>
        <v>8</v>
      </c>
    </row>
    <row r="119" spans="3:9" ht="13.5">
      <c r="C119" s="11">
        <v>5</v>
      </c>
      <c r="D119" s="12">
        <f t="shared" si="27"/>
        <v>31.053890109375004</v>
      </c>
      <c r="E119" s="12">
        <f t="shared" si="28"/>
        <v>4.4083396875</v>
      </c>
      <c r="F119" s="13">
        <f>F118-0.15</f>
        <v>0.9166666666666666</v>
      </c>
      <c r="G119" s="13">
        <f t="shared" si="29"/>
        <v>28.466065933593754</v>
      </c>
      <c r="H119" s="13">
        <f t="shared" si="30"/>
        <v>0.27925693359375003</v>
      </c>
      <c r="I119" s="28">
        <f>$F$139</f>
        <v>8</v>
      </c>
    </row>
    <row r="120" spans="3:9" ht="13.5">
      <c r="C120" s="11">
        <v>6</v>
      </c>
      <c r="D120" s="12">
        <f t="shared" si="27"/>
        <v>34.81158461484375</v>
      </c>
      <c r="E120" s="12">
        <f t="shared" si="28"/>
        <v>3.578756671874995</v>
      </c>
      <c r="F120" s="13">
        <f>F119-0.1</f>
        <v>0.8166666666666667</v>
      </c>
      <c r="G120" s="13">
        <f t="shared" si="29"/>
        <v>28.429460768789063</v>
      </c>
      <c r="H120" s="13">
        <f t="shared" si="30"/>
        <v>-0.03660516480469056</v>
      </c>
      <c r="I120" s="28">
        <f>$F$139</f>
        <v>8</v>
      </c>
    </row>
    <row r="121" spans="3:9" ht="15" thickBot="1">
      <c r="C121" s="15">
        <v>7</v>
      </c>
      <c r="D121" s="16">
        <f t="shared" si="27"/>
        <v>37.65466384558594</v>
      </c>
      <c r="E121" s="16">
        <f t="shared" si="28"/>
        <v>2.7076945054687513</v>
      </c>
      <c r="F121" s="17">
        <f>F120-0.1</f>
        <v>0.7166666666666667</v>
      </c>
      <c r="G121" s="17">
        <f t="shared" si="29"/>
        <v>26.985842422669922</v>
      </c>
      <c r="H121" s="17">
        <f t="shared" si="30"/>
        <v>-1.4436183461191412</v>
      </c>
      <c r="I121" s="29">
        <f>$F$139</f>
        <v>8</v>
      </c>
    </row>
    <row r="123" spans="2:3" ht="13.5">
      <c r="B123" s="45" t="s">
        <v>36</v>
      </c>
      <c r="C123" s="36" t="s">
        <v>38</v>
      </c>
    </row>
    <row r="124" spans="3:9" ht="13.5">
      <c r="C124" s="2"/>
      <c r="D124" s="2"/>
      <c r="E124" s="2"/>
      <c r="F124" s="21"/>
      <c r="G124" s="2"/>
      <c r="H124" s="3" t="s">
        <v>5</v>
      </c>
      <c r="I124" s="3" t="s">
        <v>6</v>
      </c>
    </row>
    <row r="125" spans="3:9" ht="13.5">
      <c r="C125" s="2"/>
      <c r="D125" s="3" t="s">
        <v>8</v>
      </c>
      <c r="E125" s="3" t="s">
        <v>5</v>
      </c>
      <c r="F125" s="3" t="s">
        <v>9</v>
      </c>
      <c r="G125" s="3" t="s">
        <v>8</v>
      </c>
      <c r="H125" s="3" t="s">
        <v>10</v>
      </c>
      <c r="I125" s="3" t="s">
        <v>11</v>
      </c>
    </row>
    <row r="126" spans="3:9" ht="15" thickBot="1">
      <c r="C126" s="3" t="s">
        <v>13</v>
      </c>
      <c r="D126" s="3" t="s">
        <v>9</v>
      </c>
      <c r="E126" s="3" t="s">
        <v>9</v>
      </c>
      <c r="F126" s="3" t="s">
        <v>14</v>
      </c>
      <c r="G126" s="3" t="s">
        <v>10</v>
      </c>
      <c r="H126" s="3" t="s">
        <v>9</v>
      </c>
      <c r="I126" s="3" t="s">
        <v>15</v>
      </c>
    </row>
    <row r="127" spans="3:9" ht="13.5">
      <c r="C127" s="7">
        <v>0</v>
      </c>
      <c r="D127" s="8">
        <f>D47</f>
        <v>0</v>
      </c>
      <c r="E127" s="26"/>
      <c r="F127" s="9">
        <f>2.8/(1+$G$144)</f>
        <v>1.8666666666666665</v>
      </c>
      <c r="G127" s="9">
        <f>D127*F127</f>
        <v>0</v>
      </c>
      <c r="H127" s="9"/>
      <c r="I127" s="27">
        <f>$F$139</f>
        <v>8</v>
      </c>
    </row>
    <row r="128" spans="3:9" ht="13.5">
      <c r="C128" s="11">
        <v>1</v>
      </c>
      <c r="D128" s="12">
        <f>D48*(1+$F$98)*(1+$G$143)</f>
        <v>8.103375000000002</v>
      </c>
      <c r="E128" s="12">
        <f aca="true" t="shared" si="31" ref="E128:E134">D128-D127</f>
        <v>8.103375000000002</v>
      </c>
      <c r="F128" s="13">
        <f>(F127-0.2)</f>
        <v>1.6666666666666665</v>
      </c>
      <c r="G128" s="13">
        <f aca="true" t="shared" si="32" ref="G128:G134">D128*F128</f>
        <v>13.505625000000002</v>
      </c>
      <c r="H128" s="13">
        <f>(G128-G127)*((C128-C127))</f>
        <v>13.505625000000002</v>
      </c>
      <c r="I128" s="28">
        <f>$F$139</f>
        <v>8</v>
      </c>
    </row>
    <row r="129" spans="3:9" ht="13.5">
      <c r="C129" s="37">
        <v>2</v>
      </c>
      <c r="D129" s="38">
        <f>D49*(1+$F$98)*(1+$G$143)</f>
        <v>15.454293750000003</v>
      </c>
      <c r="E129" s="38">
        <f t="shared" si="31"/>
        <v>7.350918750000002</v>
      </c>
      <c r="F129" s="39">
        <f>F128-0.2</f>
        <v>1.4666666666666666</v>
      </c>
      <c r="G129" s="39">
        <f t="shared" si="32"/>
        <v>22.666297500000002</v>
      </c>
      <c r="H129" s="39">
        <f aca="true" t="shared" si="33" ref="H129:H134">(G129-G128)*((C129-C128))</f>
        <v>9.1606725</v>
      </c>
      <c r="I129" s="40">
        <f>$F$139</f>
        <v>8</v>
      </c>
    </row>
    <row r="130" spans="3:9" ht="13.5">
      <c r="C130" s="22">
        <v>3</v>
      </c>
      <c r="D130" s="12">
        <f>D50*(1+$F$98)*(1+$G$143)</f>
        <v>22.015133437500005</v>
      </c>
      <c r="E130" s="12">
        <f t="shared" si="31"/>
        <v>6.5608396875000015</v>
      </c>
      <c r="F130" s="24">
        <f>F129-0.2</f>
        <v>1.2666666666666666</v>
      </c>
      <c r="G130" s="24">
        <f t="shared" si="32"/>
        <v>27.885835687500006</v>
      </c>
      <c r="H130" s="24">
        <f t="shared" si="33"/>
        <v>5.219538187500003</v>
      </c>
      <c r="I130" s="33">
        <f>$F$139</f>
        <v>8</v>
      </c>
    </row>
    <row r="131" spans="3:9" ht="13.5">
      <c r="C131" s="11">
        <v>4</v>
      </c>
      <c r="D131" s="12">
        <f>D51*(1+$F$98)*(1+$G$143)</f>
        <v>27.746390109375007</v>
      </c>
      <c r="E131" s="12">
        <f t="shared" si="31"/>
        <v>5.731256671875002</v>
      </c>
      <c r="F131" s="13">
        <f>F130-0.2</f>
        <v>1.0666666666666667</v>
      </c>
      <c r="G131" s="13">
        <f t="shared" si="32"/>
        <v>29.596149450000006</v>
      </c>
      <c r="H131" s="13">
        <f t="shared" si="33"/>
        <v>1.7103137625000002</v>
      </c>
      <c r="I131" s="28">
        <f>$F$139</f>
        <v>8</v>
      </c>
    </row>
    <row r="132" spans="3:9" ht="13.5">
      <c r="C132" s="11">
        <v>5</v>
      </c>
      <c r="D132" s="12">
        <f>D52*(1+$F$98)*(1+$G$143)</f>
        <v>32.606584614843754</v>
      </c>
      <c r="E132" s="12">
        <f t="shared" si="31"/>
        <v>4.860194505468748</v>
      </c>
      <c r="F132" s="13">
        <f>F131-0.15</f>
        <v>0.9166666666666666</v>
      </c>
      <c r="G132" s="13">
        <f t="shared" si="32"/>
        <v>29.88936923027344</v>
      </c>
      <c r="H132" s="13">
        <f t="shared" si="33"/>
        <v>0.29321978027343576</v>
      </c>
      <c r="I132" s="28">
        <f>$F$139</f>
        <v>8</v>
      </c>
    </row>
    <row r="133" spans="3:9" ht="13.5">
      <c r="C133" s="11">
        <v>6</v>
      </c>
      <c r="D133" s="12">
        <f>D53*(1+$F$98)*(1+$G$143)</f>
        <v>36.552163845585945</v>
      </c>
      <c r="E133" s="12">
        <f t="shared" si="31"/>
        <v>3.94557923074219</v>
      </c>
      <c r="F133" s="13">
        <f>F132-0.1</f>
        <v>0.8166666666666667</v>
      </c>
      <c r="G133" s="13">
        <f t="shared" si="32"/>
        <v>29.85093380722852</v>
      </c>
      <c r="H133" s="13">
        <f t="shared" si="33"/>
        <v>-0.03843542304491976</v>
      </c>
      <c r="I133" s="28">
        <f>$F$139</f>
        <v>8</v>
      </c>
    </row>
    <row r="134" spans="3:9" ht="15" thickBot="1">
      <c r="C134" s="15">
        <v>7</v>
      </c>
      <c r="D134" s="16">
        <f>D54*(1+$F$98)*(1+$G$143)</f>
        <v>39.53739703786523</v>
      </c>
      <c r="E134" s="16">
        <f t="shared" si="31"/>
        <v>2.9852331922792885</v>
      </c>
      <c r="F134" s="17">
        <f>F133-0.1</f>
        <v>0.7166666666666667</v>
      </c>
      <c r="G134" s="17">
        <f t="shared" si="32"/>
        <v>28.335134543803417</v>
      </c>
      <c r="H134" s="17">
        <f t="shared" si="33"/>
        <v>-1.5157992634251052</v>
      </c>
      <c r="I134" s="29">
        <f>$F$139</f>
        <v>8</v>
      </c>
    </row>
    <row r="137" spans="5:8" ht="0.75" customHeight="1">
      <c r="E137" s="3" t="s">
        <v>1</v>
      </c>
      <c r="F137" s="3" t="s">
        <v>20</v>
      </c>
      <c r="G137" s="3" t="s">
        <v>3</v>
      </c>
      <c r="H137" s="3" t="s">
        <v>4</v>
      </c>
    </row>
    <row r="138" spans="4:8" ht="0.75" customHeight="1">
      <c r="D138" s="19" t="s">
        <v>7</v>
      </c>
      <c r="E138" s="20">
        <v>2</v>
      </c>
      <c r="F138" s="6"/>
      <c r="H138" s="6">
        <v>1.5</v>
      </c>
    </row>
    <row r="139" spans="4:8" ht="0.75" customHeight="1">
      <c r="D139" s="19" t="s">
        <v>12</v>
      </c>
      <c r="E139" s="6">
        <v>6</v>
      </c>
      <c r="F139" s="6">
        <v>8</v>
      </c>
      <c r="G139" s="6">
        <v>8.82</v>
      </c>
      <c r="H139" s="6"/>
    </row>
    <row r="140" spans="4:5" ht="0.75" customHeight="1">
      <c r="D140" s="19" t="s">
        <v>16</v>
      </c>
      <c r="E140" s="5">
        <v>1</v>
      </c>
    </row>
    <row r="141" spans="4:5" ht="0.75" customHeight="1">
      <c r="D141" s="19" t="s">
        <v>17</v>
      </c>
      <c r="E141" s="5">
        <v>7</v>
      </c>
    </row>
    <row r="142" spans="4:5" ht="0.75" customHeight="1">
      <c r="D142" s="19" t="s">
        <v>18</v>
      </c>
      <c r="E142" s="5">
        <v>6</v>
      </c>
    </row>
    <row r="143" spans="4:7" ht="0.75" customHeight="1">
      <c r="D143" s="19" t="s">
        <v>19</v>
      </c>
      <c r="E143" s="6"/>
      <c r="G143" s="1">
        <v>0.05</v>
      </c>
    </row>
    <row r="144" spans="5:7" ht="0.75" customHeight="1">
      <c r="E144" s="6"/>
      <c r="G144" s="1">
        <v>0.5</v>
      </c>
    </row>
    <row r="145" ht="0.75" customHeight="1">
      <c r="E145" s="6"/>
    </row>
    <row r="146" spans="4:9" ht="0.75" customHeight="1">
      <c r="D146" s="47"/>
      <c r="E146" s="47"/>
      <c r="F146" s="47"/>
      <c r="G146" s="47"/>
      <c r="H146" s="47"/>
      <c r="I146" s="47" t="s">
        <v>6</v>
      </c>
    </row>
    <row r="147" spans="4:9" ht="0.75" customHeight="1">
      <c r="D147" s="47"/>
      <c r="E147" s="47" t="s">
        <v>8</v>
      </c>
      <c r="F147" s="47" t="s">
        <v>5</v>
      </c>
      <c r="G147" s="47" t="s">
        <v>9</v>
      </c>
      <c r="H147" s="47" t="s">
        <v>8</v>
      </c>
      <c r="I147" s="47" t="s">
        <v>11</v>
      </c>
    </row>
    <row r="148" spans="4:9" ht="0.75" customHeight="1">
      <c r="D148" s="47" t="s">
        <v>13</v>
      </c>
      <c r="E148" s="47" t="s">
        <v>9</v>
      </c>
      <c r="F148" s="47" t="s">
        <v>9</v>
      </c>
      <c r="G148" s="47" t="s">
        <v>14</v>
      </c>
      <c r="H148" s="47" t="s">
        <v>10</v>
      </c>
      <c r="I148" s="47" t="s">
        <v>15</v>
      </c>
    </row>
    <row r="149" spans="4:9" ht="0.75" customHeight="1">
      <c r="D149" s="48">
        <v>0</v>
      </c>
      <c r="E149" s="49">
        <v>0</v>
      </c>
      <c r="F149" s="49"/>
      <c r="G149" s="50">
        <f>$E$138</f>
        <v>2</v>
      </c>
      <c r="H149" s="50">
        <f>E149*G149</f>
        <v>0</v>
      </c>
      <c r="I149" s="51">
        <f>$E$139</f>
        <v>6</v>
      </c>
    </row>
    <row r="150" spans="4:9" ht="0.75" customHeight="1">
      <c r="D150" s="48">
        <v>1</v>
      </c>
      <c r="E150" s="49">
        <f>$E$141</f>
        <v>7</v>
      </c>
      <c r="F150" s="49">
        <f>E150-E149</f>
        <v>7</v>
      </c>
      <c r="G150" s="50">
        <f>$E$138</f>
        <v>2</v>
      </c>
      <c r="H150" s="50">
        <f aca="true" t="shared" si="34" ref="H150:H156">E150*G150</f>
        <v>14</v>
      </c>
      <c r="I150" s="51">
        <f>$E$139</f>
        <v>6</v>
      </c>
    </row>
    <row r="151" spans="4:9" ht="0.75" customHeight="1">
      <c r="D151" s="48">
        <v>2</v>
      </c>
      <c r="E151" s="49">
        <f>E150+$E$142</f>
        <v>13</v>
      </c>
      <c r="F151" s="49">
        <f aca="true" t="shared" si="35" ref="F151:F156">E151-E150</f>
        <v>6</v>
      </c>
      <c r="G151" s="50">
        <f>$E$138</f>
        <v>2</v>
      </c>
      <c r="H151" s="50">
        <f t="shared" si="34"/>
        <v>26</v>
      </c>
      <c r="I151" s="51">
        <f>$E$139</f>
        <v>6</v>
      </c>
    </row>
    <row r="152" spans="4:9" ht="0.75" customHeight="1">
      <c r="D152" s="48">
        <v>3</v>
      </c>
      <c r="E152" s="49">
        <f>(E151+$E$142)-1</f>
        <v>18</v>
      </c>
      <c r="F152" s="49">
        <f t="shared" si="35"/>
        <v>5</v>
      </c>
      <c r="G152" s="50">
        <f>$E$138</f>
        <v>2</v>
      </c>
      <c r="H152" s="50">
        <f t="shared" si="34"/>
        <v>36</v>
      </c>
      <c r="I152" s="51">
        <f>$E$139</f>
        <v>6</v>
      </c>
    </row>
    <row r="153" spans="4:9" ht="0.75" customHeight="1">
      <c r="D153" s="48">
        <v>4</v>
      </c>
      <c r="E153" s="49">
        <f>(E152+$E$142)-D151</f>
        <v>22</v>
      </c>
      <c r="F153" s="49">
        <f t="shared" si="35"/>
        <v>4</v>
      </c>
      <c r="G153" s="50">
        <f>$E$138</f>
        <v>2</v>
      </c>
      <c r="H153" s="50">
        <f t="shared" si="34"/>
        <v>44</v>
      </c>
      <c r="I153" s="51">
        <f>$E$139</f>
        <v>6</v>
      </c>
    </row>
    <row r="154" spans="4:9" ht="0.75" customHeight="1">
      <c r="D154" s="52">
        <v>5</v>
      </c>
      <c r="E154" s="53">
        <f>(E153+$E$142)-D152</f>
        <v>25</v>
      </c>
      <c r="F154" s="53">
        <f t="shared" si="35"/>
        <v>3</v>
      </c>
      <c r="G154" s="54">
        <f>$E$138</f>
        <v>2</v>
      </c>
      <c r="H154" s="54">
        <f t="shared" si="34"/>
        <v>50</v>
      </c>
      <c r="I154" s="55">
        <f>$E$139</f>
        <v>6</v>
      </c>
    </row>
    <row r="155" spans="4:9" ht="0.75" customHeight="1">
      <c r="D155" s="48">
        <v>6</v>
      </c>
      <c r="E155" s="49">
        <f>(E154+$E$142)-D153</f>
        <v>27</v>
      </c>
      <c r="F155" s="49">
        <f t="shared" si="35"/>
        <v>2</v>
      </c>
      <c r="G155" s="50">
        <f>$E$138</f>
        <v>2</v>
      </c>
      <c r="H155" s="50">
        <f t="shared" si="34"/>
        <v>54</v>
      </c>
      <c r="I155" s="51">
        <f>$E$139</f>
        <v>6</v>
      </c>
    </row>
    <row r="156" spans="4:9" ht="0.75" customHeight="1">
      <c r="D156" s="48">
        <v>7</v>
      </c>
      <c r="E156" s="49">
        <f>(E155+$E$142)-D154</f>
        <v>28</v>
      </c>
      <c r="F156" s="49">
        <f t="shared" si="35"/>
        <v>1</v>
      </c>
      <c r="G156" s="50">
        <f>$E$138</f>
        <v>2</v>
      </c>
      <c r="H156" s="50">
        <f t="shared" si="34"/>
        <v>56</v>
      </c>
      <c r="I156" s="51">
        <f>$E$139</f>
        <v>6</v>
      </c>
    </row>
    <row r="157" ht="0.75" customHeight="1"/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1999-04-13T20:16:50Z</dcterms:created>
  <cp:category/>
  <cp:version/>
  <cp:contentType/>
  <cp:contentStatus/>
</cp:coreProperties>
</file>