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516" windowWidth="16980" windowHeight="16180" tabRatio="211" activeTab="0"/>
  </bookViews>
  <sheets>
    <sheet name="MTEF Case Study" sheetId="1" r:id="rId1"/>
    <sheet name="Sheet2 " sheetId="2" r:id="rId2"/>
    <sheet name="Sheet3" sheetId="3" r:id="rId3"/>
    <sheet name="Sheet4" sheetId="4" r:id="rId4"/>
    <sheet name="Sheet5" sheetId="5" r:id="rId5"/>
    <sheet name="Sheet 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<sst xmlns="http://schemas.openxmlformats.org/spreadsheetml/2006/main" count="481" uniqueCount="287">
  <si>
    <t>Annual stock of fuelwood conservation</t>
  </si>
  <si>
    <t>Fuelwood price per metric ton, in CFA</t>
  </si>
  <si>
    <t>Value of fuelwood conservation per year</t>
  </si>
  <si>
    <t>Interest rate</t>
  </si>
  <si>
    <t>Evaluation framework requirements</t>
  </si>
  <si>
    <t>Détermination d'un scénario pessimiste basé sur une augmentation</t>
  </si>
  <si>
    <t>du prix du coût capital par</t>
  </si>
  <si>
    <t>The Artisan Wood Stove Project</t>
  </si>
  <si>
    <t>©2011</t>
  </si>
  <si>
    <t>Project Overview</t>
  </si>
  <si>
    <t>In recent years, deforestation has increased at a rate that has threatened sustainable stocks</t>
  </si>
  <si>
    <t>in several countries in Sub-Saharan Africa.  The reasons for this are several-fold:  insufficient</t>
  </si>
  <si>
    <t>rainfall, weakness in land property rights legislation enforcement, growing demographic pressure,</t>
  </si>
  <si>
    <t>and an absence of technological change in the production of new and more rapidly growing</t>
  </si>
  <si>
    <t>species.  Faced with this challenge, the Ministry of Rural Development is in the process of</t>
  </si>
  <si>
    <t>considering the adoption of an energy conservation program that could help alleviate pressures</t>
  </si>
  <si>
    <t>on deforestation.  In rural areas, households depend on fuelwood consumption for household</t>
  </si>
  <si>
    <t>P. LeBel</t>
  </si>
  <si>
    <t>Cash flow</t>
  </si>
  <si>
    <t>Simulation technique</t>
  </si>
  <si>
    <t>de la consommation traditionnelle</t>
  </si>
  <si>
    <t>Stock t+1</t>
  </si>
  <si>
    <t>population</t>
  </si>
  <si>
    <t>4,5</t>
  </si>
  <si>
    <t>Cash Flow</t>
  </si>
  <si>
    <t>routes goudronnées par km^2</t>
  </si>
  <si>
    <t>Cadre d'Evaluation</t>
  </si>
  <si>
    <t>Détermination de la VAN</t>
  </si>
  <si>
    <t>par rapport au prix du cas de référence</t>
  </si>
  <si>
    <t xml:space="preserve">Si le projet est valable du scénario pessimiste et basé sur le cas de référence, </t>
  </si>
  <si>
    <t xml:space="preserve">insertion du projet dans le budgét d'investissement </t>
  </si>
  <si>
    <t>The Artisan Wood Stove Project Evaluation Tableau</t>
  </si>
  <si>
    <t>The All-Weather Road Construction Project Evaluation Tableau</t>
  </si>
  <si>
    <t>The Good Road Company has been in business for 20years, and have already completed</t>
  </si>
  <si>
    <t>some 400,000 km of all weather roads in the country.  The key requirement for the present</t>
  </si>
  <si>
    <t xml:space="preserve">project is that the internal rate of return be at least 10 percent, given the interest rate that </t>
  </si>
  <si>
    <t>they must pay for any funds borrowed through their banking creditor institutions.</t>
  </si>
  <si>
    <t>cooking, heating, and, to some extent, lighting.  Survey data shown below provide a baseline</t>
  </si>
  <si>
    <t>on traditional wood growth production, charcoal conversion, and household consumption over</t>
  </si>
  <si>
    <t>a ten-year time horizon.  Faced with the prospect of an accelerated rate of fuelwood consumption,</t>
  </si>
  <si>
    <t>a local NGO, the Optional Energy Group (OEG), proposes the construction of a small factory</t>
  </si>
  <si>
    <t>to built fuelwood stoves that could stabilize the consumption of fuelwood in proportion to existing</t>
  </si>
  <si>
    <t>and prospective fuelwood growth rates, thus stabilizing forest stocks.</t>
  </si>
  <si>
    <t>Project Technical Data</t>
  </si>
  <si>
    <t>The OEG team have gathered data on the fuelwood stove project and which are reported below.</t>
  </si>
  <si>
    <t>The project anticipates construction in year 0, and a rate of adoption at the household level</t>
  </si>
  <si>
    <t>for year 1.  The interest rate for this project is equal to the discount rate used by the national</t>
  </si>
  <si>
    <t>development bank.  The project life cycle is given at 10 years.</t>
  </si>
  <si>
    <t>Rural population</t>
  </si>
  <si>
    <t>Mean size of households</t>
  </si>
  <si>
    <t>Number of households</t>
  </si>
  <si>
    <t>Annual rate of growth of the rural population</t>
  </si>
  <si>
    <t>Annual rate of furelwood deforestation</t>
  </si>
  <si>
    <t>Annual fuelwood consumption, in metric tons</t>
  </si>
  <si>
    <t>Annual rate of growth in fuelwood consumption, per capita</t>
  </si>
  <si>
    <t>Baseline stock of fuelwood, in metric tons</t>
  </si>
  <si>
    <t>Annural growth rate in fuelwood forest stock</t>
  </si>
  <si>
    <t>Capital cost of artisan fuelwood stove, in CFA francs</t>
  </si>
  <si>
    <t>Annual unit production cost</t>
  </si>
  <si>
    <t>Target population adoption rate in year 1</t>
  </si>
  <si>
    <t>Number of artisan stoves required in year 1 to achieve target rate of adoption</t>
  </si>
  <si>
    <t>Total capital cost</t>
  </si>
  <si>
    <t>Annual fuelwood consumption, in metric tons,given the target rate of adoption</t>
  </si>
  <si>
    <t>that contains several components:  a. a program to distribute condoms in health centers</t>
  </si>
  <si>
    <t>combined with a program of public education in schools and in the press, all based on</t>
  </si>
  <si>
    <t>eyewitness accounts by notable public figures; g. the creation and support of laboratory</t>
  </si>
  <si>
    <t>research in which clinical tests of cocktail drugs would be undertaken in conjunction with</t>
  </si>
  <si>
    <t>partnerships with major internationl drug companies; c. the passage of reform legislation</t>
  </si>
  <si>
    <t>that would assign personal responsibility for cases involving the spread of AIDS.</t>
  </si>
  <si>
    <t>Data below reflect findings from a recent study of the national population.  In addition to</t>
  </si>
  <si>
    <t>the pilot role to be undertaken by the Ministry of Public Health, the Ministry of International</t>
  </si>
  <si>
    <t>Trade and the Ministry of Justice also will be involved at the product certification and</t>
  </si>
  <si>
    <t>Determine the Net Present Value (NPV) of the artisan stove project</t>
  </si>
  <si>
    <t>Determine the NPV of a pessimistic scenario based on an increase in the</t>
  </si>
  <si>
    <t>initial capital cost at a rate of</t>
  </si>
  <si>
    <t>in comparison to the base case scenario</t>
  </si>
  <si>
    <t>If the NPV under the pessimistic value is positive, then use the base case</t>
  </si>
  <si>
    <t>scenario estimates to incorporate the relevant elements in the MTEF budget</t>
  </si>
  <si>
    <t>For several years, all efforts to undertake a successful strategy against povery has been</t>
  </si>
  <si>
    <t>limited by transport costs of goods and services.  For populations isolated in rural regions</t>
  </si>
  <si>
    <t>the real level of per capita GDP has never been more than 50 percent of the level of</t>
  </si>
  <si>
    <t>that of urban populations.  To address this challenge, the Ministry of Transport is considering</t>
  </si>
  <si>
    <t>an expansion of the existing road network.  Based on a field study, the Good Road Company</t>
  </si>
  <si>
    <t>(GRC) is in the process of responding to a budget proposal solicitation by the Ministry of</t>
  </si>
  <si>
    <t xml:space="preserve">Transport.  Based on data given below, the Good Road Company proposes to build </t>
  </si>
  <si>
    <t xml:space="preserve">5,000 km all-weather roads during the first and second year, with an opening to begin in </t>
  </si>
  <si>
    <t>year 3 of the project, with a life cycle of 7 years.</t>
  </si>
  <si>
    <t>Determine the NPV of the AIDS intervention project</t>
  </si>
  <si>
    <t>The traditional school structure reflects an emphasis on intellectual skills that encompass</t>
  </si>
  <si>
    <t>written and oral expression, quantitative analytical skills, and the mastery of major themes</t>
  </si>
  <si>
    <t xml:space="preserve">from contemporary and ancient history.  The basic criticism of the present system is that </t>
  </si>
  <si>
    <t>while prepared to participate in civic life, graduates often lack sufficient background for the</t>
  </si>
  <si>
    <t>pursuit of professional careers, thus leading to a continuing progression through the system</t>
  </si>
  <si>
    <t>for which eventual job openings may be less than the production of educated graduates.</t>
  </si>
  <si>
    <t>In response to the dis-equilibrium between the production of educated graduates and market</t>
  </si>
  <si>
    <t>employment opportunities, the Ministry of National Education (MNE) is considering the adoption</t>
  </si>
  <si>
    <t>Annual growth rate of the rural populaton</t>
  </si>
  <si>
    <t>Total rural GDP, in millions of CFA</t>
  </si>
  <si>
    <t>Per capita rural GDP, in CFA</t>
  </si>
  <si>
    <t>National Population</t>
  </si>
  <si>
    <t>National GDP, in millions of CFA</t>
  </si>
  <si>
    <t>Per capita national GDP, in CFA</t>
  </si>
  <si>
    <t>National area, in square kilometers</t>
  </si>
  <si>
    <t>National population density, in persons per square kilometer</t>
  </si>
  <si>
    <t>Existing all weather roads, in kilometers</t>
  </si>
  <si>
    <t>Per capita all weather roads, in km</t>
  </si>
  <si>
    <t>Existing all weather rural roads, in km</t>
  </si>
  <si>
    <t>Per capita rural all weather roads, in km</t>
  </si>
  <si>
    <t>Capital construction costs per kilometer, in CFA</t>
  </si>
  <si>
    <t>Annual maintenance costs, in CFA per kilometer</t>
  </si>
  <si>
    <t>Annual per kilometer value added benefits, in CFA</t>
  </si>
  <si>
    <t>Determine the NPV of the road project</t>
  </si>
  <si>
    <t>The All Weather Road Construction Project</t>
  </si>
  <si>
    <t>The AIDS Reduction Health Project</t>
  </si>
  <si>
    <t>Medical studies have demonstrated the disastrous effects of AIDS on human development:</t>
  </si>
  <si>
    <t>a lower life expectancy, dissolution of family institutions, a decline in agricultural and</t>
  </si>
  <si>
    <t>industrial productivity, in short, an almost unimaginable catastrophe.  Given the effects</t>
  </si>
  <si>
    <t>of AIDS on the economy and social life, the Ministry of Public Health has put forth a program</t>
  </si>
  <si>
    <t>of a middle-level secondary practical school (MSPS)system that would enroll graduates from</t>
  </si>
  <si>
    <t>The Mid-Level Secondary Practical School Project</t>
  </si>
  <si>
    <t xml:space="preserve">The MSPS project envolves the hiring administrators, teachers and other personnel at a </t>
  </si>
  <si>
    <t>ratio of 35 students per teacher.  Construction will take place over 2 years, with the first</t>
  </si>
  <si>
    <t>admission in the 3rd year.  One criterion for implementation is that the number of MSPS</t>
  </si>
  <si>
    <t>students be no more than 10 percent of primary school graduates.  A second criterion is that</t>
  </si>
  <si>
    <t>the internal rate of return of the project be not less than 50 percent above the discount rate</t>
  </si>
  <si>
    <t>used by the Ministry of Finance.</t>
  </si>
  <si>
    <t>Data below are from the baseline current year, based on a study of existing and projected</t>
  </si>
  <si>
    <t>activity, including construction of MSPS schools in targeted rural regions.</t>
  </si>
  <si>
    <t>Rural population annual growth rate</t>
  </si>
  <si>
    <t>Current rural GDP, in millions of CFA</t>
  </si>
  <si>
    <t>Rural population primary school enrollment ratio</t>
  </si>
  <si>
    <t>Graduation rate from the primrary school system</t>
  </si>
  <si>
    <t>Ratio of traditional secondary to primary school enrollments</t>
  </si>
  <si>
    <t>MSPS school enrollment rate</t>
  </si>
  <si>
    <t>Annual capital cost per MSPS student place</t>
  </si>
  <si>
    <t>Annual administrative costs per MSPS student place</t>
  </si>
  <si>
    <t>Annual instructional cost per MSPS student place</t>
  </si>
  <si>
    <t>Annual material cost per MSPS student place</t>
  </si>
  <si>
    <t>Mean number of years of schooling per MSPS graduate</t>
  </si>
  <si>
    <t>National population annual growth rate</t>
  </si>
  <si>
    <t>National GDP per capita, in CFA</t>
  </si>
  <si>
    <t>Initial population infected with AIDS</t>
  </si>
  <si>
    <t>Initial number of AIDS fatalities</t>
  </si>
  <si>
    <t>of the national population</t>
  </si>
  <si>
    <t>AIDS infection cases in year 2</t>
  </si>
  <si>
    <t>of the infected population</t>
  </si>
  <si>
    <t>AIDS fatalities in year 2</t>
  </si>
  <si>
    <t>legislative approval level.  Construction willl be for year 1, production in year 2.</t>
  </si>
  <si>
    <t>The infection rate remains the same, and the project life cycle is 5 years.</t>
  </si>
  <si>
    <t>Capital expenditures for the 3 activities</t>
  </si>
  <si>
    <t>Annual production costs for the 3 activities</t>
  </si>
  <si>
    <t>Present value of per capita GDP per AIDS fatality</t>
  </si>
  <si>
    <t>National population today</t>
  </si>
  <si>
    <t>Base number of AIDS fatalities</t>
  </si>
  <si>
    <t>Net Base Population</t>
  </si>
  <si>
    <t>Population with AIDS Reduction Project</t>
  </si>
  <si>
    <t>Baseline Scenario</t>
  </si>
  <si>
    <t>Production and Operating Expenditures</t>
  </si>
  <si>
    <t>Present value of value-added income per MSPS graduate</t>
  </si>
  <si>
    <t>Determine the NPV of the MSPS project</t>
  </si>
  <si>
    <t>Base Case</t>
  </si>
  <si>
    <t>Capital Expenditures</t>
  </si>
  <si>
    <t>Operating costs</t>
  </si>
  <si>
    <t>Value of fuelwood conserved</t>
  </si>
  <si>
    <t>Interest Rate</t>
  </si>
  <si>
    <t>Present Worth Coefficient</t>
  </si>
  <si>
    <t>Annualized Net Present Values</t>
  </si>
  <si>
    <t>Net Present Value (NPV)</t>
  </si>
  <si>
    <t>Increased Capital Cost</t>
  </si>
  <si>
    <t>IRR</t>
  </si>
  <si>
    <t>Technical simulation</t>
  </si>
  <si>
    <t>per capita wood consumption</t>
  </si>
  <si>
    <t>Total wood consumption</t>
  </si>
  <si>
    <t>Traditional system</t>
  </si>
  <si>
    <t>Forest stock</t>
  </si>
  <si>
    <t>Fuelwood consumption</t>
  </si>
  <si>
    <t>Stock before growth</t>
  </si>
  <si>
    <t>Growth</t>
  </si>
  <si>
    <t>Fuelwood stove system</t>
  </si>
  <si>
    <t>Wood stock</t>
  </si>
  <si>
    <t>total wood consumption</t>
  </si>
  <si>
    <t>Fuelwood conserved</t>
  </si>
  <si>
    <t>Net fuelwood stock</t>
  </si>
  <si>
    <t>Woodstock difference</t>
  </si>
  <si>
    <t>Annual value</t>
  </si>
  <si>
    <t>Discounted annual value</t>
  </si>
  <si>
    <t>Present value of benefits</t>
  </si>
  <si>
    <t>NPV</t>
  </si>
  <si>
    <t>NPV Base case</t>
  </si>
  <si>
    <t>NPV cap adjusted</t>
  </si>
  <si>
    <t>Insertion of the stove project costs into the MTEF budget</t>
  </si>
  <si>
    <t>Base Case Project Capital Costs</t>
  </si>
  <si>
    <t>Woodstove Operating Costs</t>
  </si>
  <si>
    <t>MTEF Investment Budget Solution Tableau</t>
  </si>
  <si>
    <t>MTEF Operating Budget Solution Tableau</t>
  </si>
  <si>
    <t>Artisan Woodstove Project</t>
  </si>
  <si>
    <t>All-weather Road Project</t>
  </si>
  <si>
    <t>AIDS Reduction Health Project</t>
  </si>
  <si>
    <t>Mid-Level SecondaryPractical School Project</t>
  </si>
  <si>
    <t>Total Investment Budget Expenditures</t>
  </si>
  <si>
    <t>Total Recurrent Budget Expenditures</t>
  </si>
  <si>
    <t>MTEF Artisan Stove Project Investment Budget</t>
  </si>
  <si>
    <t>MTEF Artisan Stove Operating Budget</t>
  </si>
  <si>
    <t>Increased Capital Cost of</t>
  </si>
  <si>
    <t>Data below have been gathered from a feasibility study undertaken last year.  The goal of the project is for the construction of</t>
  </si>
  <si>
    <t>the primary system who do not qualify for admission to the classic secondary system and</t>
  </si>
  <si>
    <t>prepare them with practical skills that they may use once they graduate from the MSPS level.</t>
  </si>
  <si>
    <t>Primary School Enrollment Ratio</t>
  </si>
  <si>
    <t>Graduation rate from the primary school system</t>
  </si>
  <si>
    <t>Primarcy school graduates (E-1)*pgr</t>
  </si>
  <si>
    <t>Traditional Secondary Enrollments</t>
  </si>
  <si>
    <t>Administrative Expenditures</t>
  </si>
  <si>
    <t>Instructional Expenditures</t>
  </si>
  <si>
    <t>Material Expenditures</t>
  </si>
  <si>
    <t>Total Annual Expenditures</t>
  </si>
  <si>
    <t>MSPS Enrollments</t>
  </si>
  <si>
    <t>Net Primary Graduates (PG-SE-MSPS)</t>
  </si>
  <si>
    <t>Change in Traditional Secondary Enrollments</t>
  </si>
  <si>
    <t>Change in MSPS Enrollments</t>
  </si>
  <si>
    <t xml:space="preserve">The project life cycle is </t>
  </si>
  <si>
    <t>years</t>
  </si>
  <si>
    <t xml:space="preserve"> = %of primary school graduates</t>
  </si>
  <si>
    <t>years.</t>
  </si>
  <si>
    <t>The project life cycle is</t>
  </si>
  <si>
    <t>MSPS Base Case Financial Evaluation</t>
  </si>
  <si>
    <t>MSPS Financial Data Estimates</t>
  </si>
  <si>
    <t>Administrative costs</t>
  </si>
  <si>
    <t>Instructional Costs</t>
  </si>
  <si>
    <t>Material Costs</t>
  </si>
  <si>
    <t>Total Costs</t>
  </si>
  <si>
    <t>MSPS Financial Evaluation with Capital Cost Modification</t>
  </si>
  <si>
    <t>Capital Cost Rate Coeficient</t>
  </si>
  <si>
    <t>MTEF MSPS Capital Budget</t>
  </si>
  <si>
    <t>MTEF Recurrent Budget</t>
  </si>
  <si>
    <t>total kilometers of all weather-roads to be built only in under-served areas of the country over a two-year period</t>
  </si>
  <si>
    <t xml:space="preserve">Data below have been gathered from a feasibility study undertaken last year.  The goal </t>
  </si>
  <si>
    <t>of the project is for the construction of</t>
  </si>
  <si>
    <t xml:space="preserve">total kilometers of all weather-roads </t>
  </si>
  <si>
    <t>to be built only in under-served areas of the country over a two-year period</t>
  </si>
  <si>
    <t>Capital expenditures</t>
  </si>
  <si>
    <t>Operating&amp;Maintenace Costs</t>
  </si>
  <si>
    <t>Project Additional Revenue Benefits</t>
  </si>
  <si>
    <t>Annualized Present Values</t>
  </si>
  <si>
    <t>Internal Rate of Return (IRR)</t>
  </si>
  <si>
    <t>Undiscounted Cash Flow Sum</t>
  </si>
  <si>
    <t>Data below reflect findings from a recent study of the national population.  In addition to the pilot role to be undertaken by</t>
  </si>
  <si>
    <t xml:space="preserve"> the Ministry of Public Health, the Ministry of International Trade and the Ministry of Justice also will be involved at the product certification and</t>
  </si>
  <si>
    <t>Technical Simulation of the Target Population</t>
  </si>
  <si>
    <t>Base population</t>
  </si>
  <si>
    <t>MSPS Capital Budget Expenditures</t>
  </si>
  <si>
    <t>MSPS Recurrent Budget Expenditures</t>
  </si>
  <si>
    <t>Capital expenditures are to be undertaken during the first year alone</t>
  </si>
  <si>
    <t>Annualized Present Value of Costs</t>
  </si>
  <si>
    <t>PV Costs</t>
  </si>
  <si>
    <t>Present Value of MSPS graduate net of Primary PV</t>
  </si>
  <si>
    <t>Graduates of MSPS by year 4.5</t>
  </si>
  <si>
    <t>MSPS Graduation Rate</t>
  </si>
  <si>
    <t>MSPS Graduates</t>
  </si>
  <si>
    <t>PV of MSPS Graduates</t>
  </si>
  <si>
    <t>Once the MTEF budget components have been assigned to the capital and recurrent budget, one can then proceed to examine the aggregate impact of the selected investments on the</t>
  </si>
  <si>
    <t>level of GDP.</t>
  </si>
  <si>
    <t>From this step, one can proceed to evaluate whether these projects logically should be financed in total, in part, or not at all by the public sector.</t>
  </si>
  <si>
    <t>Once the public sector funding level has been determined, one can then look at baseline public sector revenues to see if the aggregate number of projects can be financed with</t>
  </si>
  <si>
    <t xml:space="preserve">    existing and projected public revenues or whether additional financing requirements may be needed.</t>
  </si>
  <si>
    <t xml:space="preserve">    In the aggregate, any additional financing levels should be at rates no more than the selected interest rates, on a weighted basis, for those projects that have been accepted.</t>
  </si>
  <si>
    <t>APV Costs</t>
  </si>
  <si>
    <t>The Mid-Level Secondary Practical School Project (MSPS)</t>
  </si>
  <si>
    <t>Annualized Present Value</t>
  </si>
  <si>
    <t>Increased Capital Cost Rate</t>
  </si>
  <si>
    <t>Modified Base Case</t>
  </si>
  <si>
    <t>Population Infected</t>
  </si>
  <si>
    <t>AIDS fatalities with intervention project</t>
  </si>
  <si>
    <t>Additional Population as a result of intervention</t>
  </si>
  <si>
    <t>Per capita Income total per saved life</t>
  </si>
  <si>
    <r>
      <t xml:space="preserve">National GDP, </t>
    </r>
    <r>
      <rPr>
        <u val="single"/>
        <sz val="12"/>
        <rFont val="Helv"/>
        <family val="0"/>
      </rPr>
      <t>in millions of CFA</t>
    </r>
  </si>
  <si>
    <t>Technical Simulation</t>
  </si>
  <si>
    <t>Rural Population</t>
  </si>
  <si>
    <t>Paved Roads with the Project</t>
  </si>
  <si>
    <t>Paved Rural Roads with the Project</t>
  </si>
  <si>
    <t>Per Capita Paved Roads with the Project</t>
  </si>
  <si>
    <t>Per Capita Paved Roads Without the Project</t>
  </si>
  <si>
    <t>MTEF AIDS Reduction Capital Budget</t>
  </si>
  <si>
    <t>MTEF AIDS Reduction Recurrent Budget</t>
  </si>
  <si>
    <t>Insertion of the baseline stove project costs into the MTEF budget</t>
  </si>
  <si>
    <t>AIDS Project Operating Costs</t>
  </si>
  <si>
    <t>MSPS school enrollment rate (=% primary graduates)</t>
  </si>
  <si>
    <t>Primary School Enrollments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</si>
</sst>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000\ 000"/>
    <numFmt numFmtId="165" formatCode="0\ 000"/>
    <numFmt numFmtId="166" formatCode="0\ 000\ 000\ 000"/>
    <numFmt numFmtId="167" formatCode="000\ 000\ 000"/>
    <numFmt numFmtId="168" formatCode="000"/>
    <numFmt numFmtId="169" formatCode="00"/>
    <numFmt numFmtId="170" formatCode="0.0000"/>
    <numFmt numFmtId="171" formatCode="\=\ 0.00%"/>
    <numFmt numFmtId="172" formatCode="0\ 000\ 000\ 000\ "/>
    <numFmt numFmtId="173" formatCode="000\ 000\ 000\ 000"/>
    <numFmt numFmtId="174" formatCode="0\ 000\ 000\ 000\ 000"/>
    <numFmt numFmtId="175" formatCode="0\ 000\ 000\ 000\ 000\ "/>
    <numFmt numFmtId="176" formatCode="000\ 000"/>
    <numFmt numFmtId="177" formatCode="\=\ 0.00%\ "/>
    <numFmt numFmtId="178" formatCode="0000\ 000\ 000\ 000"/>
    <numFmt numFmtId="179" formatCode="00\ 000"/>
    <numFmt numFmtId="180" formatCode="00\ 000\ 000\ 000"/>
    <numFmt numFmtId="181" formatCode="#,##0.0000"/>
  </numFmts>
  <fonts count="2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.75"/>
      <name val="Helv"/>
      <family val="0"/>
    </font>
    <font>
      <sz val="8"/>
      <name val="Helv"/>
      <family val="0"/>
    </font>
    <font>
      <sz val="8.25"/>
      <name val="Helv"/>
      <family val="0"/>
    </font>
    <font>
      <sz val="9"/>
      <name val="Helv"/>
      <family val="0"/>
    </font>
    <font>
      <sz val="9.5"/>
      <name val="Helv"/>
      <family val="0"/>
    </font>
    <font>
      <b/>
      <sz val="11"/>
      <color indexed="12"/>
      <name val="Helv"/>
      <family val="0"/>
    </font>
    <font>
      <u val="single"/>
      <sz val="15"/>
      <color indexed="12"/>
      <name val="Helv"/>
      <family val="0"/>
    </font>
    <font>
      <u val="single"/>
      <sz val="15"/>
      <color indexed="61"/>
      <name val="Helv"/>
      <family val="0"/>
    </font>
    <font>
      <b/>
      <sz val="8.75"/>
      <name val="Helv"/>
      <family val="0"/>
    </font>
    <font>
      <b/>
      <sz val="9.75"/>
      <name val="Helv"/>
      <family val="0"/>
    </font>
    <font>
      <b/>
      <sz val="17.75"/>
      <color indexed="12"/>
      <name val="Helv"/>
      <family val="0"/>
    </font>
    <font>
      <sz val="11.75"/>
      <name val="Helv"/>
      <family val="0"/>
    </font>
    <font>
      <b/>
      <sz val="16"/>
      <color indexed="12"/>
      <name val="Helv"/>
      <family val="0"/>
    </font>
    <font>
      <b/>
      <sz val="16.5"/>
      <color indexed="12"/>
      <name val="Helv"/>
      <family val="0"/>
    </font>
    <font>
      <b/>
      <sz val="10.25"/>
      <name val="Helv"/>
      <family val="0"/>
    </font>
    <font>
      <u val="single"/>
      <sz val="12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b/>
      <sz val="17"/>
      <color indexed="12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10" fontId="0" fillId="0" borderId="0" xfId="0" applyNumberFormat="1" applyAlignment="1">
      <alignment horizontal="center"/>
    </xf>
    <xf numFmtId="0" fontId="4" fillId="0" borderId="2" xfId="0" applyFont="1" applyBorder="1" applyAlignment="1">
      <alignment/>
    </xf>
    <xf numFmtId="2" fontId="5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70" fontId="0" fillId="0" borderId="4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ont="1" applyAlignment="1">
      <alignment horizontal="left"/>
    </xf>
    <xf numFmtId="167" fontId="0" fillId="0" borderId="4" xfId="0" applyNumberFormat="1" applyFont="1" applyBorder="1" applyAlignment="1">
      <alignment horizontal="right"/>
    </xf>
    <xf numFmtId="164" fontId="0" fillId="0" borderId="4" xfId="15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70" fontId="5" fillId="0" borderId="4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4" xfId="0" applyNumberFormat="1" applyFont="1" applyBorder="1" applyAlignment="1">
      <alignment/>
    </xf>
    <xf numFmtId="170" fontId="5" fillId="0" borderId="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64" fontId="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0" fontId="5" fillId="0" borderId="4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176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164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7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0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Font="1" applyBorder="1" applyAlignment="1">
      <alignment horizontal="right"/>
    </xf>
    <xf numFmtId="170" fontId="0" fillId="0" borderId="4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6" fontId="0" fillId="0" borderId="4" xfId="0" applyNumberFormat="1" applyFont="1" applyBorder="1" applyAlignment="1">
      <alignment horizontal="right"/>
    </xf>
    <xf numFmtId="171" fontId="0" fillId="0" borderId="0" xfId="0" applyNumberFormat="1" applyFont="1" applyAlignment="1">
      <alignment horizontal="left"/>
    </xf>
    <xf numFmtId="177" fontId="0" fillId="0" borderId="0" xfId="0" applyNumberFormat="1" applyFont="1" applyAlignment="1">
      <alignment horizontal="lef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left"/>
    </xf>
    <xf numFmtId="176" fontId="5" fillId="0" borderId="4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4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72" fontId="0" fillId="0" borderId="4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80" fontId="0" fillId="0" borderId="4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/>
    </xf>
    <xf numFmtId="172" fontId="2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4" xfId="15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81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Artisan Wood Stove Project Baseline Profile</a:t>
            </a:r>
          </a:p>
        </c:rich>
      </c:tx>
      <c:layout>
        <c:manualLayout>
          <c:xMode val="factor"/>
          <c:yMode val="factor"/>
          <c:x val="0.009"/>
          <c:y val="0.053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228"/>
          <c:w val="0.983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'Sheet2 '!$C$36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dkUp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'Sheet2 '!$D$36:$M$36</c:f>
              <c:numCache/>
            </c:numRef>
          </c:val>
        </c:ser>
        <c:ser>
          <c:idx val="1"/>
          <c:order val="1"/>
          <c:tx>
            <c:v>VAAN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'Sheet2 '!$D$39:$M$39</c:f>
              <c:numCache/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2813599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89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Fuelwood Stocks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725"/>
          <c:y val="0.24575"/>
          <c:w val="0.92125"/>
          <c:h val="0.5715"/>
        </c:manualLayout>
      </c:layout>
      <c:barChart>
        <c:barDir val="col"/>
        <c:grouping val="clustered"/>
        <c:varyColors val="0"/>
        <c:ser>
          <c:idx val="0"/>
          <c:order val="0"/>
          <c:tx>
            <c:v>Traditional System</c:v>
          </c:tx>
          <c:spPr>
            <a:pattFill prst="dkUpDiag">
              <a:fgClr>
                <a:srgbClr val="1FB71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'Sheet2 '!$D$63:$M$63</c:f>
              <c:numCache/>
            </c:numRef>
          </c:val>
        </c:ser>
        <c:ser>
          <c:idx val="1"/>
          <c:order val="1"/>
          <c:tx>
            <c:v>Fuelwood Stove Project</c:v>
          </c:tx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'Sheet2 '!$D$70:$M$70</c:f>
              <c:numCache/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6442341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873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Base Case
The All-weather Road Construction Project</a:t>
            </a:r>
          </a:p>
        </c:rich>
      </c:tx>
      <c:layout>
        <c:manualLayout>
          <c:xMode val="factor"/>
          <c:yMode val="factor"/>
          <c:x val="-0.01075"/>
          <c:y val="0.004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21725"/>
          <c:w val="0.969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Sheet3!$D$28:$N$28</c:f>
              <c:numCache/>
            </c:numRef>
          </c:cat>
          <c:val>
            <c:numRef>
              <c:f>Sheet3!$D$45:$N$45</c:f>
              <c:numCache/>
            </c:numRef>
          </c:val>
        </c:ser>
        <c:ser>
          <c:idx val="1"/>
          <c:order val="1"/>
          <c:tx>
            <c:v>Annual Present Values</c:v>
          </c:tx>
          <c:spPr>
            <a:pattFill prst="dkUpDiag">
              <a:fgClr>
                <a:srgbClr val="FFFF00"/>
              </a:fgClr>
              <a:bgClr>
                <a:srgbClr val="99336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Sheet3!$D$28:$N$28</c:f>
              <c:numCache/>
            </c:numRef>
          </c:cat>
          <c:val>
            <c:numRef>
              <c:f>Sheet3!$D$48:$N$48</c:f>
              <c:numCache/>
            </c:numRef>
          </c:val>
        </c:ser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Helv"/>
                <a:ea typeface="Helv"/>
                <a:cs typeface="Helv"/>
              </a:defRPr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Helv"/>
                <a:ea typeface="Helv"/>
                <a:cs typeface="Helv"/>
              </a:defRPr>
            </a:pPr>
          </a:p>
        </c:txPr>
        <c:crossAx val="5091425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925"/>
          <c:y val="0.893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Paved Roads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9"/>
          <c:y val="0.123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With the Project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Sheet3!$D$57:$N$57</c:f>
              <c:numCache/>
            </c:numRef>
          </c:cat>
          <c:val>
            <c:numRef>
              <c:f>Sheet3!$D$61:$N$61</c:f>
              <c:numCache/>
            </c:numRef>
          </c:val>
          <c:smooth val="0"/>
        </c:ser>
        <c:ser>
          <c:idx val="1"/>
          <c:order val="1"/>
          <c:tx>
            <c:v>Without the Project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Sheet3!$D$57:$N$57</c:f>
              <c:numCache/>
            </c:numRef>
          </c:cat>
          <c:val>
            <c:numRef>
              <c:f>Sheet3!$D$62:$N$62</c:f>
              <c:numCache/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13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AIDS Reduction Project Cash Flow Profile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"/>
          <c:y val="0.152"/>
          <c:w val="0.9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Sheet4!$D$50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dkDnDiag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Sheet4!$E$50:$I$50</c:f>
              <c:numCache/>
            </c:numRef>
          </c:val>
        </c:ser>
        <c:ser>
          <c:idx val="1"/>
          <c:order val="1"/>
          <c:tx>
            <c:strRef>
              <c:f>Sheet4!$D$53</c:f>
              <c:strCache>
                <c:ptCount val="1"/>
                <c:pt idx="0">
                  <c:v>Annualized Present Value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Sheet4!$E$53:$I$53</c:f>
              <c:numCache/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"/>
                <a:ea typeface="Helv"/>
                <a:cs typeface="Helv"/>
              </a:defRPr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4763799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MSPS Project Financial Profile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75"/>
          <c:y val="0.196"/>
          <c:w val="0.964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Sheet5!$F$16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Sheet5!$G$15:$K$15</c:f>
              <c:numCache/>
            </c:numRef>
          </c:cat>
          <c:val>
            <c:numRef>
              <c:f>Sheet5!$G$16:$K$16</c:f>
              <c:numCache/>
            </c:numRef>
          </c:val>
        </c:ser>
        <c:ser>
          <c:idx val="1"/>
          <c:order val="1"/>
          <c:tx>
            <c:strRef>
              <c:f>Sheet5!$F$17</c:f>
              <c:strCache>
                <c:ptCount val="1"/>
                <c:pt idx="0">
                  <c:v>APV Costs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Sheet5!$G$15:$K$15</c:f>
              <c:numCache/>
            </c:numRef>
          </c:cat>
          <c:val>
            <c:numRef>
              <c:f>Sheet5!$G$17:$K$17</c:f>
              <c:numCache/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Helv"/>
                <a:ea typeface="Helv"/>
                <a:cs typeface="Helv"/>
              </a:defRPr>
            </a:pPr>
          </a:p>
        </c:txPr>
        <c:crossAx val="3347203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"/>
          <c:y val="0.8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133350</xdr:rowOff>
    </xdr:from>
    <xdr:to>
      <xdr:col>12</xdr:col>
      <xdr:colOff>1028700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124700" y="800100"/>
        <a:ext cx="69723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752475</xdr:colOff>
      <xdr:row>86</xdr:row>
      <xdr:rowOff>76200</xdr:rowOff>
    </xdr:from>
    <xdr:to>
      <xdr:col>11</xdr:col>
      <xdr:colOff>76200</xdr:colOff>
      <xdr:row>106</xdr:row>
      <xdr:rowOff>47625</xdr:rowOff>
    </xdr:to>
    <xdr:graphicFrame>
      <xdr:nvGraphicFramePr>
        <xdr:cNvPr id="2" name="Chart 2"/>
        <xdr:cNvGraphicFramePr/>
      </xdr:nvGraphicFramePr>
      <xdr:xfrm>
        <a:off x="4248150" y="14725650"/>
        <a:ext cx="7667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161925</xdr:rowOff>
    </xdr:from>
    <xdr:to>
      <xdr:col>12</xdr:col>
      <xdr:colOff>971550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410325" y="1352550"/>
        <a:ext cx="79914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876300</xdr:colOff>
      <xdr:row>63</xdr:row>
      <xdr:rowOff>28575</xdr:rowOff>
    </xdr:from>
    <xdr:to>
      <xdr:col>11</xdr:col>
      <xdr:colOff>276225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4791075" y="10772775"/>
        <a:ext cx="77438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38100</xdr:rowOff>
    </xdr:from>
    <xdr:to>
      <xdr:col>9</xdr:col>
      <xdr:colOff>9525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4962525" y="3095625"/>
        <a:ext cx="4781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161925</xdr:rowOff>
    </xdr:from>
    <xdr:to>
      <xdr:col>11</xdr:col>
      <xdr:colOff>38100</xdr:colOff>
      <xdr:row>23</xdr:row>
      <xdr:rowOff>95250</xdr:rowOff>
    </xdr:to>
    <xdr:graphicFrame>
      <xdr:nvGraphicFramePr>
        <xdr:cNvPr id="1" name="Chart 3"/>
        <xdr:cNvGraphicFramePr/>
      </xdr:nvGraphicFramePr>
      <xdr:xfrm>
        <a:off x="7029450" y="1143000"/>
        <a:ext cx="67246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7"/>
  <sheetViews>
    <sheetView tabSelected="1" zoomScale="125" zoomScaleNormal="125" workbookViewId="0" topLeftCell="A1">
      <selection activeCell="A2" sqref="A2"/>
    </sheetView>
  </sheetViews>
  <sheetFormatPr defaultColWidth="11.5546875" defaultRowHeight="15.75"/>
  <cols>
    <col min="1" max="1" width="3.4453125" style="0" customWidth="1"/>
    <col min="2" max="2" width="2.10546875" style="0" customWidth="1"/>
    <col min="3" max="3" width="12.99609375" style="0" customWidth="1"/>
    <col min="5" max="5" width="12.3359375" style="0" customWidth="1"/>
    <col min="7" max="7" width="10.88671875" style="0" bestFit="1" customWidth="1"/>
    <col min="8" max="8" width="14.99609375" style="0" bestFit="1" customWidth="1"/>
    <col min="9" max="9" width="6.88671875" style="0" customWidth="1"/>
    <col min="10" max="10" width="5.3359375" style="0" customWidth="1"/>
    <col min="11" max="12" width="4.6640625" style="0" customWidth="1"/>
    <col min="13" max="13" width="2.4453125" style="0" customWidth="1"/>
    <col min="16" max="16" width="12.6640625" style="0" customWidth="1"/>
    <col min="19" max="19" width="12.3359375" style="0" bestFit="1" customWidth="1"/>
    <col min="20" max="20" width="8.88671875" style="0" customWidth="1"/>
    <col min="21" max="22" width="6.3359375" style="0" customWidth="1"/>
    <col min="23" max="23" width="5.3359375" style="0" customWidth="1"/>
    <col min="24" max="24" width="3.10546875" style="0" customWidth="1"/>
    <col min="25" max="25" width="5.5546875" style="0" customWidth="1"/>
    <col min="27" max="27" width="11.99609375" style="0" customWidth="1"/>
    <col min="28" max="28" width="14.6640625" style="0" bestFit="1" customWidth="1"/>
    <col min="29" max="29" width="8.6640625" style="0" customWidth="1"/>
    <col min="30" max="30" width="7.6640625" style="0" customWidth="1"/>
    <col min="31" max="31" width="7.3359375" style="0" customWidth="1"/>
    <col min="32" max="32" width="5.88671875" style="0" customWidth="1"/>
    <col min="33" max="34" width="6.10546875" style="0" customWidth="1"/>
    <col min="35" max="35" width="3.99609375" style="0" customWidth="1"/>
    <col min="36" max="36" width="3.3359375" style="0" customWidth="1"/>
    <col min="37" max="37" width="3.4453125" style="0" customWidth="1"/>
    <col min="38" max="38" width="20.6640625" style="0" customWidth="1"/>
    <col min="41" max="41" width="10.88671875" style="0" customWidth="1"/>
    <col min="44" max="44" width="6.6640625" style="0" customWidth="1"/>
    <col min="45" max="45" width="8.4453125" style="0" customWidth="1"/>
    <col min="46" max="47" width="5.3359375" style="0" customWidth="1"/>
    <col min="48" max="48" width="4.5546875" style="0" customWidth="1"/>
  </cols>
  <sheetData>
    <row r="1" ht="13.5" thickBot="1"/>
    <row r="2" spans="5:41" ht="13.5" thickBot="1">
      <c r="E2" s="1"/>
      <c r="F2" s="2" t="s">
        <v>7</v>
      </c>
      <c r="G2" s="3"/>
      <c r="O2" s="126" t="s">
        <v>112</v>
      </c>
      <c r="P2" s="127"/>
      <c r="Q2" s="127"/>
      <c r="R2" s="128"/>
      <c r="AA2" s="126" t="s">
        <v>113</v>
      </c>
      <c r="AB2" s="127"/>
      <c r="AC2" s="128"/>
      <c r="AL2" s="43"/>
      <c r="AM2" s="2" t="s">
        <v>119</v>
      </c>
      <c r="AN2" s="59"/>
      <c r="AO2" s="60"/>
    </row>
    <row r="3" spans="2:43" ht="12.75">
      <c r="B3" s="4" t="s">
        <v>8</v>
      </c>
      <c r="I3" s="4" t="s">
        <v>17</v>
      </c>
      <c r="M3" s="4" t="s">
        <v>8</v>
      </c>
      <c r="T3" s="4" t="s">
        <v>17</v>
      </c>
      <c r="W3" s="4" t="s">
        <v>8</v>
      </c>
      <c r="AE3" s="4" t="s">
        <v>17</v>
      </c>
      <c r="AI3" s="4" t="s">
        <v>8</v>
      </c>
      <c r="AQ3" s="63" t="s">
        <v>17</v>
      </c>
    </row>
    <row r="4" spans="2:35" ht="12.75">
      <c r="B4" s="4" t="s">
        <v>9</v>
      </c>
      <c r="M4" s="4" t="s">
        <v>9</v>
      </c>
      <c r="W4" s="4" t="s">
        <v>9</v>
      </c>
      <c r="AI4" s="4" t="s">
        <v>9</v>
      </c>
    </row>
    <row r="5" spans="2:36" ht="12.75">
      <c r="B5" s="4"/>
      <c r="C5" t="s">
        <v>10</v>
      </c>
      <c r="N5" t="s">
        <v>78</v>
      </c>
      <c r="W5" s="4"/>
      <c r="X5" t="s">
        <v>114</v>
      </c>
      <c r="AI5" s="4"/>
      <c r="AJ5" t="s">
        <v>88</v>
      </c>
    </row>
    <row r="6" spans="2:36" ht="12.75">
      <c r="B6" s="4"/>
      <c r="C6" t="s">
        <v>11</v>
      </c>
      <c r="M6" s="4"/>
      <c r="N6" t="s">
        <v>79</v>
      </c>
      <c r="W6" s="4"/>
      <c r="X6" t="s">
        <v>115</v>
      </c>
      <c r="AI6" s="4"/>
      <c r="AJ6" t="s">
        <v>89</v>
      </c>
    </row>
    <row r="7" spans="2:36" ht="12.75">
      <c r="B7" s="4"/>
      <c r="C7" t="s">
        <v>12</v>
      </c>
      <c r="M7" s="4"/>
      <c r="N7" t="s">
        <v>80</v>
      </c>
      <c r="W7" s="4"/>
      <c r="X7" t="s">
        <v>116</v>
      </c>
      <c r="AI7" s="4"/>
      <c r="AJ7" t="s">
        <v>90</v>
      </c>
    </row>
    <row r="8" spans="2:36" ht="12.75">
      <c r="B8" s="4"/>
      <c r="C8" t="s">
        <v>13</v>
      </c>
      <c r="M8" s="4"/>
      <c r="N8" t="s">
        <v>81</v>
      </c>
      <c r="W8" s="4"/>
      <c r="X8" t="s">
        <v>117</v>
      </c>
      <c r="AI8" s="4"/>
      <c r="AJ8" t="s">
        <v>91</v>
      </c>
    </row>
    <row r="9" spans="2:36" ht="12.75">
      <c r="B9" s="4"/>
      <c r="C9" t="s">
        <v>14</v>
      </c>
      <c r="M9" s="4"/>
      <c r="N9" t="s">
        <v>82</v>
      </c>
      <c r="W9" s="4"/>
      <c r="X9" t="s">
        <v>63</v>
      </c>
      <c r="AI9" s="4"/>
      <c r="AJ9" t="s">
        <v>92</v>
      </c>
    </row>
    <row r="10" spans="2:36" ht="12.75">
      <c r="B10" s="4"/>
      <c r="C10" t="s">
        <v>15</v>
      </c>
      <c r="M10" s="4"/>
      <c r="N10" t="s">
        <v>83</v>
      </c>
      <c r="W10" s="4"/>
      <c r="X10" t="s">
        <v>64</v>
      </c>
      <c r="AI10" s="4"/>
      <c r="AJ10" t="s">
        <v>93</v>
      </c>
    </row>
    <row r="11" spans="2:36" ht="12.75">
      <c r="B11" s="4"/>
      <c r="C11" t="s">
        <v>16</v>
      </c>
      <c r="M11" s="4"/>
      <c r="N11" t="s">
        <v>84</v>
      </c>
      <c r="W11" s="4"/>
      <c r="X11" t="s">
        <v>65</v>
      </c>
      <c r="AI11" s="4"/>
      <c r="AJ11" t="s">
        <v>94</v>
      </c>
    </row>
    <row r="12" spans="2:36" ht="12.75">
      <c r="B12" s="4"/>
      <c r="C12" t="s">
        <v>37</v>
      </c>
      <c r="M12" s="4"/>
      <c r="N12" t="s">
        <v>85</v>
      </c>
      <c r="W12" s="4"/>
      <c r="X12" t="s">
        <v>66</v>
      </c>
      <c r="AI12" s="4"/>
      <c r="AJ12" t="s">
        <v>95</v>
      </c>
    </row>
    <row r="13" spans="2:36" ht="12.75">
      <c r="B13" s="4"/>
      <c r="C13" t="s">
        <v>38</v>
      </c>
      <c r="M13" s="4"/>
      <c r="N13" t="s">
        <v>86</v>
      </c>
      <c r="W13" s="4"/>
      <c r="X13" t="s">
        <v>67</v>
      </c>
      <c r="AI13" s="4"/>
      <c r="AJ13" t="s">
        <v>118</v>
      </c>
    </row>
    <row r="14" spans="2:36" ht="12.75">
      <c r="B14" s="4"/>
      <c r="C14" t="s">
        <v>39</v>
      </c>
      <c r="M14" s="4"/>
      <c r="W14" s="4"/>
      <c r="X14" t="s">
        <v>68</v>
      </c>
      <c r="AI14" s="4"/>
      <c r="AJ14" t="s">
        <v>205</v>
      </c>
    </row>
    <row r="15" spans="2:36" ht="12.75">
      <c r="B15" s="4"/>
      <c r="C15" t="s">
        <v>40</v>
      </c>
      <c r="M15" s="4"/>
      <c r="N15" t="s">
        <v>33</v>
      </c>
      <c r="X15" s="4"/>
      <c r="AI15" s="4"/>
      <c r="AJ15" t="s">
        <v>206</v>
      </c>
    </row>
    <row r="16" spans="2:36" ht="12.75">
      <c r="B16" s="4"/>
      <c r="C16" t="s">
        <v>41</v>
      </c>
      <c r="M16" s="4"/>
      <c r="N16" t="s">
        <v>34</v>
      </c>
      <c r="X16" s="4"/>
      <c r="AI16" s="4"/>
      <c r="AJ16" t="s">
        <v>120</v>
      </c>
    </row>
    <row r="17" spans="2:36" ht="12.75">
      <c r="B17" s="4"/>
      <c r="C17" t="s">
        <v>42</v>
      </c>
      <c r="M17" s="4"/>
      <c r="N17" t="s">
        <v>35</v>
      </c>
      <c r="X17" s="4"/>
      <c r="AI17" s="4"/>
      <c r="AJ17" t="s">
        <v>121</v>
      </c>
    </row>
    <row r="18" spans="2:36" ht="12.75">
      <c r="B18" s="4"/>
      <c r="M18" s="4"/>
      <c r="N18" t="s">
        <v>36</v>
      </c>
      <c r="X18" s="4"/>
      <c r="AI18" s="4"/>
      <c r="AJ18" t="s">
        <v>122</v>
      </c>
    </row>
    <row r="19" spans="2:36" ht="12.75">
      <c r="B19" s="4" t="s">
        <v>43</v>
      </c>
      <c r="X19" s="4" t="s">
        <v>43</v>
      </c>
      <c r="AJ19" t="s">
        <v>123</v>
      </c>
    </row>
    <row r="20" spans="2:36" ht="12.75">
      <c r="B20" s="4"/>
      <c r="C20" t="s">
        <v>44</v>
      </c>
      <c r="M20" s="4" t="s">
        <v>43</v>
      </c>
      <c r="X20" s="4"/>
      <c r="Y20" t="s">
        <v>69</v>
      </c>
      <c r="AJ20" t="s">
        <v>124</v>
      </c>
    </row>
    <row r="21" spans="2:36" ht="12.75">
      <c r="B21" s="4"/>
      <c r="C21" t="s">
        <v>45</v>
      </c>
      <c r="M21" s="4"/>
      <c r="N21" t="s">
        <v>235</v>
      </c>
      <c r="X21" s="4"/>
      <c r="Y21" t="s">
        <v>70</v>
      </c>
      <c r="AJ21" t="s">
        <v>125</v>
      </c>
    </row>
    <row r="22" spans="2:25" ht="12.75">
      <c r="B22" s="4"/>
      <c r="C22" t="s">
        <v>46</v>
      </c>
      <c r="M22" s="4"/>
      <c r="N22" t="s">
        <v>236</v>
      </c>
      <c r="Q22" s="95">
        <v>5000</v>
      </c>
      <c r="R22" t="s">
        <v>237</v>
      </c>
      <c r="X22" s="4"/>
      <c r="Y22" t="s">
        <v>71</v>
      </c>
    </row>
    <row r="23" spans="2:25" ht="12.75">
      <c r="B23" s="4"/>
      <c r="C23" t="s">
        <v>47</v>
      </c>
      <c r="M23" s="4"/>
      <c r="N23" t="s">
        <v>238</v>
      </c>
      <c r="X23" s="4"/>
      <c r="Y23" t="s">
        <v>147</v>
      </c>
    </row>
    <row r="24" spans="2:35" ht="13.5" thickBot="1">
      <c r="B24" s="4"/>
      <c r="H24" s="8"/>
      <c r="I24" s="8"/>
      <c r="R24" s="8"/>
      <c r="Y24" t="s">
        <v>148</v>
      </c>
      <c r="AC24" s="8"/>
      <c r="AI24" s="4" t="s">
        <v>43</v>
      </c>
    </row>
    <row r="25" spans="7:36" ht="13.5" thickBot="1">
      <c r="G25" s="57" t="s">
        <v>48</v>
      </c>
      <c r="H25" s="9">
        <v>23000000</v>
      </c>
      <c r="Q25" s="57" t="s">
        <v>48</v>
      </c>
      <c r="R25" s="17">
        <f>$H$25</f>
        <v>23000000</v>
      </c>
      <c r="AJ25" t="s">
        <v>126</v>
      </c>
    </row>
    <row r="26" spans="7:36" ht="13.5" thickBot="1">
      <c r="G26" s="57" t="s">
        <v>49</v>
      </c>
      <c r="H26" s="10">
        <v>6</v>
      </c>
      <c r="Q26" s="57" t="s">
        <v>96</v>
      </c>
      <c r="R26" s="11">
        <f>$H$28</f>
        <v>0.03</v>
      </c>
      <c r="AA26" s="57" t="s">
        <v>152</v>
      </c>
      <c r="AB26" s="17">
        <v>10000000</v>
      </c>
      <c r="AJ26" t="s">
        <v>127</v>
      </c>
    </row>
    <row r="27" spans="7:36" ht="13.5" thickBot="1">
      <c r="G27" s="57" t="s">
        <v>50</v>
      </c>
      <c r="H27" s="9">
        <f>H25/H26</f>
        <v>3833333.3333333335</v>
      </c>
      <c r="Q27" s="57" t="s">
        <v>97</v>
      </c>
      <c r="R27" s="17">
        <v>2372485</v>
      </c>
      <c r="AA27" s="57" t="s">
        <v>139</v>
      </c>
      <c r="AB27" s="11">
        <v>0.0275</v>
      </c>
      <c r="AJ27" t="s">
        <v>251</v>
      </c>
    </row>
    <row r="28" spans="7:40" ht="13.5" thickBot="1">
      <c r="G28" s="57" t="s">
        <v>51</v>
      </c>
      <c r="H28" s="11">
        <v>0.03</v>
      </c>
      <c r="Q28" s="57" t="s">
        <v>98</v>
      </c>
      <c r="R28" s="18">
        <f>($R$27*10^6)/$R$25</f>
        <v>103151.52173913043</v>
      </c>
      <c r="AA28" s="57" t="s">
        <v>274</v>
      </c>
      <c r="AB28" s="17">
        <v>6633125</v>
      </c>
      <c r="AC28" s="58"/>
      <c r="AL28" s="39" t="s">
        <v>219</v>
      </c>
      <c r="AM28" s="94">
        <v>10</v>
      </c>
      <c r="AN28" s="23" t="s">
        <v>220</v>
      </c>
    </row>
    <row r="29" spans="7:42" ht="13.5" thickBot="1">
      <c r="G29" s="57" t="s">
        <v>52</v>
      </c>
      <c r="H29" s="11">
        <v>0.03</v>
      </c>
      <c r="Q29" s="57" t="s">
        <v>99</v>
      </c>
      <c r="R29" s="17">
        <v>37000000</v>
      </c>
      <c r="AA29" s="57" t="s">
        <v>140</v>
      </c>
      <c r="AB29" s="96">
        <f>(AB28*10^6)/AB26</f>
        <v>663312.5</v>
      </c>
      <c r="AN29" s="39"/>
      <c r="AP29" s="23"/>
    </row>
    <row r="30" spans="7:40" ht="13.5" thickBot="1">
      <c r="G30" s="57" t="s">
        <v>53</v>
      </c>
      <c r="H30" s="9">
        <f>H29*H32</f>
        <v>13500000</v>
      </c>
      <c r="Q30" s="57" t="s">
        <v>100</v>
      </c>
      <c r="R30" s="17">
        <v>7633212</v>
      </c>
      <c r="AA30" s="57" t="s">
        <v>141</v>
      </c>
      <c r="AB30" s="96">
        <f>AB26*AC30</f>
        <v>600000</v>
      </c>
      <c r="AC30" s="97">
        <v>0.06</v>
      </c>
      <c r="AD30" s="61" t="s">
        <v>143</v>
      </c>
      <c r="AM30" s="57" t="s">
        <v>48</v>
      </c>
      <c r="AN30" s="17">
        <f>H25</f>
        <v>23000000</v>
      </c>
    </row>
    <row r="31" spans="3:40" ht="13.5" thickBot="1">
      <c r="C31" s="5"/>
      <c r="G31" s="57" t="s">
        <v>54</v>
      </c>
      <c r="H31" s="11">
        <v>0.035</v>
      </c>
      <c r="Q31" s="57" t="s">
        <v>101</v>
      </c>
      <c r="R31" s="18">
        <f>($R$30*10^6)/$R$29</f>
        <v>206303.02702702704</v>
      </c>
      <c r="AA31" s="57" t="s">
        <v>142</v>
      </c>
      <c r="AB31" s="18">
        <f>AC31*AB30</f>
        <v>150000</v>
      </c>
      <c r="AC31" s="97">
        <v>0.25</v>
      </c>
      <c r="AD31" s="61" t="s">
        <v>145</v>
      </c>
      <c r="AM31" s="57" t="s">
        <v>128</v>
      </c>
      <c r="AN31" s="21">
        <f>H28</f>
        <v>0.03</v>
      </c>
    </row>
    <row r="32" spans="3:40" ht="13.5" thickBot="1">
      <c r="C32" s="5"/>
      <c r="G32" s="57" t="s">
        <v>55</v>
      </c>
      <c r="H32" s="9">
        <v>450000000</v>
      </c>
      <c r="O32" s="16"/>
      <c r="Q32" s="57" t="s">
        <v>102</v>
      </c>
      <c r="R32" s="17">
        <v>4047225</v>
      </c>
      <c r="AA32" s="39" t="s">
        <v>144</v>
      </c>
      <c r="AB32" s="62">
        <f>AB26*((1+AB27))*AC30</f>
        <v>616500</v>
      </c>
      <c r="AC32" s="97">
        <v>0.08</v>
      </c>
      <c r="AD32" s="61" t="s">
        <v>143</v>
      </c>
      <c r="AM32" s="57" t="s">
        <v>129</v>
      </c>
      <c r="AN32" s="17">
        <f>R27</f>
        <v>2372485</v>
      </c>
    </row>
    <row r="33" spans="3:40" ht="13.5" thickBot="1">
      <c r="C33" s="5"/>
      <c r="G33" s="57" t="s">
        <v>56</v>
      </c>
      <c r="H33" s="11">
        <v>0.0275</v>
      </c>
      <c r="O33" s="16"/>
      <c r="Q33" s="57" t="s">
        <v>103</v>
      </c>
      <c r="R33" s="19">
        <f>$R$29/$R$32</f>
        <v>9.142066477648266</v>
      </c>
      <c r="AA33" s="39" t="s">
        <v>146</v>
      </c>
      <c r="AB33" s="106">
        <f>AB32*AC33</f>
        <v>92475</v>
      </c>
      <c r="AC33" s="97">
        <v>0.15</v>
      </c>
      <c r="AD33" s="61" t="s">
        <v>145</v>
      </c>
      <c r="AM33" s="57" t="s">
        <v>98</v>
      </c>
      <c r="AN33" s="18">
        <f>(AN32*10^6)/AN30</f>
        <v>103151.52173913043</v>
      </c>
    </row>
    <row r="34" spans="3:40" ht="13.5" thickBot="1">
      <c r="C34" s="5"/>
      <c r="G34" s="57" t="s">
        <v>57</v>
      </c>
      <c r="H34" s="12">
        <v>485000</v>
      </c>
      <c r="Q34" s="57" t="s">
        <v>104</v>
      </c>
      <c r="R34" s="18">
        <v>875243</v>
      </c>
      <c r="AA34" s="57" t="s">
        <v>151</v>
      </c>
      <c r="AB34" s="18">
        <v>380380</v>
      </c>
      <c r="AM34" s="57" t="s">
        <v>130</v>
      </c>
      <c r="AN34" s="21">
        <v>0.25</v>
      </c>
    </row>
    <row r="35" spans="3:40" ht="13.5" thickBot="1">
      <c r="C35" s="5"/>
      <c r="G35" s="57" t="s">
        <v>58</v>
      </c>
      <c r="H35" s="12">
        <v>2500</v>
      </c>
      <c r="Q35" s="57" t="s">
        <v>105</v>
      </c>
      <c r="R35" s="20">
        <f>$R$34/$R$29</f>
        <v>0.023655216216216215</v>
      </c>
      <c r="AA35" s="39" t="s">
        <v>149</v>
      </c>
      <c r="AB35" s="110">
        <v>58486000000</v>
      </c>
      <c r="AM35" s="57" t="s">
        <v>131</v>
      </c>
      <c r="AN35" s="21">
        <v>0.05</v>
      </c>
    </row>
    <row r="36" spans="3:40" ht="13.5" thickBot="1">
      <c r="C36" s="5"/>
      <c r="G36" s="57" t="s">
        <v>59</v>
      </c>
      <c r="H36" s="11">
        <v>0.1</v>
      </c>
      <c r="Q36" s="57" t="s">
        <v>25</v>
      </c>
      <c r="R36" s="20">
        <f>$R$34/$R$32</f>
        <v>0.2162575591917919</v>
      </c>
      <c r="Z36" s="39"/>
      <c r="AA36" s="39" t="s">
        <v>150</v>
      </c>
      <c r="AB36" s="24">
        <v>9780000000</v>
      </c>
      <c r="AM36" s="57" t="s">
        <v>132</v>
      </c>
      <c r="AN36" s="21">
        <v>0.3</v>
      </c>
    </row>
    <row r="37" spans="3:41" ht="13.5" thickBot="1">
      <c r="C37" s="5"/>
      <c r="G37" s="57" t="s">
        <v>60</v>
      </c>
      <c r="H37" s="12">
        <f>H36*H27</f>
        <v>383333.3333333334</v>
      </c>
      <c r="Q37" s="57" t="s">
        <v>106</v>
      </c>
      <c r="R37" s="18">
        <v>210058.32</v>
      </c>
      <c r="AA37" s="57" t="s">
        <v>3</v>
      </c>
      <c r="AB37" s="21">
        <v>0.08</v>
      </c>
      <c r="AM37" s="57" t="s">
        <v>133</v>
      </c>
      <c r="AN37" s="21">
        <v>0.1</v>
      </c>
      <c r="AO37" t="s">
        <v>221</v>
      </c>
    </row>
    <row r="38" spans="3:40" ht="13.5" thickBot="1">
      <c r="C38" s="5"/>
      <c r="G38" s="57" t="s">
        <v>61</v>
      </c>
      <c r="H38" s="13">
        <f>H34*H37</f>
        <v>185916666666.6667</v>
      </c>
      <c r="Q38" s="57" t="s">
        <v>107</v>
      </c>
      <c r="R38" s="20">
        <f>$R$37/$R$25</f>
        <v>0.009132970434782608</v>
      </c>
      <c r="AB38" s="61"/>
      <c r="AM38" s="57" t="s">
        <v>134</v>
      </c>
      <c r="AN38" s="18">
        <v>900000</v>
      </c>
    </row>
    <row r="39" spans="3:40" ht="13.5" thickBot="1">
      <c r="C39" s="5"/>
      <c r="G39" s="57" t="s">
        <v>62</v>
      </c>
      <c r="H39" s="9">
        <f>(1-H36)*H30</f>
        <v>12150000</v>
      </c>
      <c r="Q39" s="57" t="s">
        <v>108</v>
      </c>
      <c r="R39" s="17">
        <v>60000000</v>
      </c>
      <c r="AB39" s="61"/>
      <c r="AM39" s="57" t="s">
        <v>135</v>
      </c>
      <c r="AN39" s="18">
        <v>4000</v>
      </c>
    </row>
    <row r="40" spans="3:40" ht="13.5" thickBot="1">
      <c r="C40" s="5"/>
      <c r="G40" s="57" t="s">
        <v>0</v>
      </c>
      <c r="H40" s="9">
        <f>H30-H39</f>
        <v>1350000</v>
      </c>
      <c r="Q40" s="57" t="s">
        <v>109</v>
      </c>
      <c r="R40" s="17">
        <v>4000000</v>
      </c>
      <c r="AB40" s="61"/>
      <c r="AM40" s="57" t="s">
        <v>136</v>
      </c>
      <c r="AN40" s="18">
        <v>600000</v>
      </c>
    </row>
    <row r="41" spans="3:40" ht="13.5" thickBot="1">
      <c r="C41" s="5"/>
      <c r="F41" s="5"/>
      <c r="G41" s="57" t="s">
        <v>1</v>
      </c>
      <c r="H41" s="12">
        <v>9200</v>
      </c>
      <c r="Q41" s="57" t="s">
        <v>110</v>
      </c>
      <c r="R41" s="17">
        <v>10250000</v>
      </c>
      <c r="AB41" s="61"/>
      <c r="AM41" s="57" t="s">
        <v>137</v>
      </c>
      <c r="AN41" s="18">
        <v>6000</v>
      </c>
    </row>
    <row r="42" spans="3:40" ht="13.5" thickBot="1">
      <c r="C42" s="5"/>
      <c r="F42" s="5"/>
      <c r="G42" s="57" t="s">
        <v>2</v>
      </c>
      <c r="H42" s="13">
        <f>H40*H41</f>
        <v>12420000000</v>
      </c>
      <c r="Q42" s="57" t="s">
        <v>3</v>
      </c>
      <c r="R42" s="21">
        <v>0.08</v>
      </c>
      <c r="AB42" s="61"/>
      <c r="AM42" s="57" t="s">
        <v>138</v>
      </c>
      <c r="AN42" s="20" t="s">
        <v>23</v>
      </c>
    </row>
    <row r="43" spans="3:40" ht="13.5" thickBot="1">
      <c r="C43" s="5"/>
      <c r="F43" s="5"/>
      <c r="G43" s="57" t="s">
        <v>3</v>
      </c>
      <c r="H43" s="11">
        <v>0.1</v>
      </c>
      <c r="R43" s="5"/>
      <c r="AB43" s="61"/>
      <c r="AM43" s="57" t="s">
        <v>158</v>
      </c>
      <c r="AN43" s="25">
        <v>25000000</v>
      </c>
    </row>
    <row r="44" spans="3:40" ht="13.5" thickBot="1">
      <c r="C44" s="5"/>
      <c r="F44" s="5"/>
      <c r="R44" s="5"/>
      <c r="AB44" s="61"/>
      <c r="AM44" s="57" t="s">
        <v>3</v>
      </c>
      <c r="AN44" s="21">
        <f>AB37</f>
        <v>0.08</v>
      </c>
    </row>
    <row r="45" spans="6:18" ht="12.75">
      <c r="F45" s="5"/>
      <c r="R45" s="5"/>
    </row>
    <row r="46" spans="6:18" ht="12.75">
      <c r="F46" s="5"/>
      <c r="R46" s="5"/>
    </row>
    <row r="47" spans="2:35" ht="12.75">
      <c r="B47" s="4" t="s">
        <v>4</v>
      </c>
      <c r="C47" s="5"/>
      <c r="F47" s="5"/>
      <c r="M47" s="4" t="s">
        <v>4</v>
      </c>
      <c r="R47" s="5"/>
      <c r="X47" s="4" t="s">
        <v>4</v>
      </c>
      <c r="AI47" s="4" t="s">
        <v>4</v>
      </c>
    </row>
    <row r="48" spans="3:37" ht="12.75">
      <c r="C48" s="6">
        <v>1</v>
      </c>
      <c r="D48" t="s">
        <v>72</v>
      </c>
      <c r="N48">
        <v>1</v>
      </c>
      <c r="O48" t="s">
        <v>111</v>
      </c>
      <c r="Y48">
        <v>1</v>
      </c>
      <c r="Z48" t="s">
        <v>87</v>
      </c>
      <c r="AJ48">
        <v>1</v>
      </c>
      <c r="AK48" t="s">
        <v>159</v>
      </c>
    </row>
    <row r="49" spans="3:37" ht="12.75">
      <c r="C49" s="6">
        <v>2</v>
      </c>
      <c r="D49" t="s">
        <v>73</v>
      </c>
      <c r="N49">
        <v>2</v>
      </c>
      <c r="O49" t="s">
        <v>73</v>
      </c>
      <c r="R49" s="5"/>
      <c r="Y49">
        <v>2</v>
      </c>
      <c r="Z49" t="s">
        <v>73</v>
      </c>
      <c r="AJ49">
        <v>2</v>
      </c>
      <c r="AK49" t="s">
        <v>73</v>
      </c>
    </row>
    <row r="50" spans="3:37" ht="12.75">
      <c r="C50" s="6"/>
      <c r="D50" t="s">
        <v>74</v>
      </c>
      <c r="F50" s="14">
        <v>0.5</v>
      </c>
      <c r="G50" t="s">
        <v>75</v>
      </c>
      <c r="O50" t="s">
        <v>74</v>
      </c>
      <c r="Q50" s="14">
        <v>0.3</v>
      </c>
      <c r="R50" t="s">
        <v>75</v>
      </c>
      <c r="Z50" t="s">
        <v>74</v>
      </c>
      <c r="AB50" s="14">
        <v>0.15</v>
      </c>
      <c r="AC50" t="s">
        <v>75</v>
      </c>
      <c r="AK50" t="s">
        <v>74</v>
      </c>
    </row>
    <row r="51" spans="3:37" ht="12.75">
      <c r="C51">
        <v>3</v>
      </c>
      <c r="D51" t="s">
        <v>76</v>
      </c>
      <c r="N51">
        <v>3</v>
      </c>
      <c r="O51" t="s">
        <v>76</v>
      </c>
      <c r="R51" s="5"/>
      <c r="Y51">
        <v>3</v>
      </c>
      <c r="Z51" t="s">
        <v>76</v>
      </c>
      <c r="AJ51">
        <v>3</v>
      </c>
      <c r="AK51" t="s">
        <v>76</v>
      </c>
    </row>
    <row r="52" spans="4:40" ht="12.75">
      <c r="D52" t="s">
        <v>77</v>
      </c>
      <c r="O52" t="s">
        <v>77</v>
      </c>
      <c r="R52" s="5"/>
      <c r="Z52" t="s">
        <v>77</v>
      </c>
      <c r="AK52" t="s">
        <v>77</v>
      </c>
      <c r="AM52" s="14">
        <v>0.2</v>
      </c>
      <c r="AN52" t="s">
        <v>75</v>
      </c>
    </row>
    <row r="53" ht="12.75">
      <c r="R53" s="5"/>
    </row>
    <row r="54" ht="12.75">
      <c r="R54" s="5"/>
    </row>
    <row r="55" ht="12.75">
      <c r="R55" s="5"/>
    </row>
    <row r="56" ht="12.75">
      <c r="R56" s="5"/>
    </row>
    <row r="57" ht="12.75">
      <c r="R57" s="5"/>
    </row>
  </sheetData>
  <mergeCells count="2">
    <mergeCell ref="O2:R2"/>
    <mergeCell ref="AA2:AC2"/>
  </mergeCells>
  <printOptions/>
  <pageMargins left="0.3" right="0.3" top="0.7" bottom="0.7" header="0.5" footer="0.5"/>
  <pageSetup orientation="portrait" paperSize="9" scale="85"/>
  <headerFooter alignWithMargins="0">
    <oddHeader>&amp;C&amp;10Le Dossier des Projets CDMT</oddHeader>
    <oddFooter>&amp;C&amp;10- &amp;P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86"/>
  <sheetViews>
    <sheetView zoomScale="125" zoomScaleNormal="125" workbookViewId="0" topLeftCell="A1">
      <selection activeCell="G3" sqref="G3"/>
    </sheetView>
  </sheetViews>
  <sheetFormatPr defaultColWidth="11.5546875" defaultRowHeight="15.75"/>
  <cols>
    <col min="1" max="1" width="10.3359375" style="0" customWidth="1"/>
    <col min="2" max="2" width="3.99609375" style="0" customWidth="1"/>
    <col min="4" max="4" width="14.88671875" style="0" customWidth="1"/>
    <col min="5" max="5" width="14.3359375" style="0" customWidth="1"/>
    <col min="6" max="6" width="13.3359375" style="0" customWidth="1"/>
    <col min="7" max="7" width="14.3359375" style="0" customWidth="1"/>
    <col min="8" max="9" width="13.3359375" style="0" customWidth="1"/>
    <col min="10" max="13" width="14.3359375" style="0" customWidth="1"/>
    <col min="14" max="14" width="4.10546875" style="0" customWidth="1"/>
  </cols>
  <sheetData>
    <row r="1" ht="13.5" thickBot="1"/>
    <row r="2" spans="5:9" ht="13.5" thickBot="1">
      <c r="E2" s="43"/>
      <c r="F2" s="2"/>
      <c r="G2" s="2" t="s">
        <v>31</v>
      </c>
      <c r="H2" s="2"/>
      <c r="I2" s="44"/>
    </row>
    <row r="3" spans="2:13" ht="12.75">
      <c r="B3" s="38"/>
      <c r="M3" s="63" t="s">
        <v>17</v>
      </c>
    </row>
    <row r="4" spans="2:13" ht="12.75">
      <c r="B4" s="38"/>
      <c r="M4" s="34"/>
    </row>
    <row r="5" spans="2:7" ht="13.5" thickBot="1">
      <c r="B5" s="4" t="s">
        <v>43</v>
      </c>
      <c r="G5" s="8"/>
    </row>
    <row r="6" spans="2:7" ht="13.5" thickBot="1">
      <c r="B6" s="4"/>
      <c r="F6" s="57" t="s">
        <v>48</v>
      </c>
      <c r="G6" s="64">
        <f>'MTEF Case Study'!H25</f>
        <v>23000000</v>
      </c>
    </row>
    <row r="7" spans="2:7" ht="13.5" thickBot="1">
      <c r="B7" s="4"/>
      <c r="F7" s="57" t="s">
        <v>49</v>
      </c>
      <c r="G7" s="65">
        <f>'MTEF Case Study'!H26</f>
        <v>6</v>
      </c>
    </row>
    <row r="8" spans="2:7" ht="13.5" thickBot="1">
      <c r="B8" s="4"/>
      <c r="F8" s="57" t="s">
        <v>50</v>
      </c>
      <c r="G8" s="64">
        <f>'MTEF Case Study'!H27</f>
        <v>3833333.3333333335</v>
      </c>
    </row>
    <row r="9" spans="2:7" ht="13.5" thickBot="1">
      <c r="B9" s="4"/>
      <c r="F9" s="57" t="s">
        <v>51</v>
      </c>
      <c r="G9" s="66">
        <f>'MTEF Case Study'!H28</f>
        <v>0.03</v>
      </c>
    </row>
    <row r="10" spans="2:9" ht="13.5" thickBot="1">
      <c r="B10" s="4"/>
      <c r="F10" s="57" t="s">
        <v>52</v>
      </c>
      <c r="G10" s="66">
        <f>'MTEF Case Study'!H29</f>
        <v>0.03</v>
      </c>
      <c r="I10" s="8"/>
    </row>
    <row r="11" spans="6:7" ht="13.5" thickBot="1">
      <c r="F11" s="57" t="s">
        <v>53</v>
      </c>
      <c r="G11" s="64">
        <f>'MTEF Case Study'!H30</f>
        <v>13500000</v>
      </c>
    </row>
    <row r="12" spans="3:7" ht="13.5" thickBot="1">
      <c r="C12" s="5"/>
      <c r="F12" s="57" t="s">
        <v>54</v>
      </c>
      <c r="G12" s="66">
        <f>'MTEF Case Study'!H31</f>
        <v>0.035</v>
      </c>
    </row>
    <row r="13" spans="3:7" ht="13.5" thickBot="1">
      <c r="C13" s="5"/>
      <c r="F13" s="57" t="s">
        <v>55</v>
      </c>
      <c r="G13" s="64">
        <f>'MTEF Case Study'!H32</f>
        <v>450000000</v>
      </c>
    </row>
    <row r="14" spans="3:7" ht="13.5" thickBot="1">
      <c r="C14" s="5"/>
      <c r="F14" s="57" t="s">
        <v>56</v>
      </c>
      <c r="G14" s="66">
        <f>'MTEF Case Study'!H33</f>
        <v>0.0275</v>
      </c>
    </row>
    <row r="15" spans="3:7" ht="13.5" thickBot="1">
      <c r="C15" s="5"/>
      <c r="F15" s="57" t="s">
        <v>57</v>
      </c>
      <c r="G15" s="67">
        <f>'MTEF Case Study'!H34</f>
        <v>485000</v>
      </c>
    </row>
    <row r="16" spans="3:7" ht="13.5" thickBot="1">
      <c r="C16" s="5"/>
      <c r="F16" s="57" t="s">
        <v>58</v>
      </c>
      <c r="G16" s="67">
        <f>'MTEF Case Study'!H35</f>
        <v>2500</v>
      </c>
    </row>
    <row r="17" spans="3:7" ht="13.5" thickBot="1">
      <c r="C17" s="5"/>
      <c r="F17" s="57" t="s">
        <v>59</v>
      </c>
      <c r="G17" s="66">
        <f>'MTEF Case Study'!H36</f>
        <v>0.1</v>
      </c>
    </row>
    <row r="18" spans="3:7" ht="13.5" thickBot="1">
      <c r="C18" s="5"/>
      <c r="F18" s="57" t="s">
        <v>60</v>
      </c>
      <c r="G18" s="67">
        <f>G17*G8</f>
        <v>383333.3333333334</v>
      </c>
    </row>
    <row r="19" spans="3:7" ht="13.5" thickBot="1">
      <c r="C19" s="5"/>
      <c r="F19" s="57" t="s">
        <v>61</v>
      </c>
      <c r="G19" s="68">
        <f>'MTEF Case Study'!H38</f>
        <v>185916666666.6667</v>
      </c>
    </row>
    <row r="20" spans="3:7" ht="13.5" thickBot="1">
      <c r="C20" s="5"/>
      <c r="F20" s="57" t="s">
        <v>62</v>
      </c>
      <c r="G20" s="64">
        <f>G11-G21</f>
        <v>12150000</v>
      </c>
    </row>
    <row r="21" spans="3:10" ht="13.5" thickBot="1">
      <c r="C21" s="5"/>
      <c r="F21" s="57" t="s">
        <v>0</v>
      </c>
      <c r="G21" s="64">
        <f>'MTEF Case Study'!H40</f>
        <v>1350000</v>
      </c>
      <c r="I21" s="33">
        <v>0.1</v>
      </c>
      <c r="J21" s="6" t="s">
        <v>20</v>
      </c>
    </row>
    <row r="22" spans="3:7" ht="13.5" thickBot="1">
      <c r="C22" s="5"/>
      <c r="F22" s="57" t="s">
        <v>1</v>
      </c>
      <c r="G22" s="67">
        <f>'MTEF Case Study'!H41</f>
        <v>9200</v>
      </c>
    </row>
    <row r="23" spans="3:7" ht="13.5" thickBot="1">
      <c r="C23" s="5"/>
      <c r="F23" s="57" t="s">
        <v>2</v>
      </c>
      <c r="G23" s="68">
        <f>G22*G21</f>
        <v>12420000000</v>
      </c>
    </row>
    <row r="24" spans="3:7" ht="13.5" thickBot="1">
      <c r="C24" s="5"/>
      <c r="F24" s="57" t="s">
        <v>3</v>
      </c>
      <c r="G24" s="66">
        <f>'MTEF Case Study'!H43</f>
        <v>0.1</v>
      </c>
    </row>
    <row r="25" spans="3:6" ht="12.75">
      <c r="C25" s="5"/>
      <c r="F25" s="5"/>
    </row>
    <row r="26" ht="12.75">
      <c r="B26" s="4" t="s">
        <v>4</v>
      </c>
    </row>
    <row r="27" spans="3:4" ht="12.75">
      <c r="C27" s="6">
        <v>1</v>
      </c>
      <c r="D27" t="s">
        <v>72</v>
      </c>
    </row>
    <row r="28" spans="3:4" ht="12.75">
      <c r="C28" s="6">
        <v>2</v>
      </c>
      <c r="D28" t="s">
        <v>73</v>
      </c>
    </row>
    <row r="29" spans="3:7" ht="12.75">
      <c r="C29" s="6"/>
      <c r="D29" t="s">
        <v>74</v>
      </c>
      <c r="F29" s="14">
        <v>0.5</v>
      </c>
      <c r="G29" t="s">
        <v>75</v>
      </c>
    </row>
    <row r="30" spans="3:4" ht="12.75">
      <c r="C30">
        <v>3</v>
      </c>
      <c r="D30" t="s">
        <v>76</v>
      </c>
    </row>
    <row r="31" ht="12.75">
      <c r="D31" t="s">
        <v>77</v>
      </c>
    </row>
    <row r="32" spans="3:13" ht="13.5" thickBot="1">
      <c r="C32" s="63" t="s">
        <v>160</v>
      </c>
      <c r="D32" s="73">
        <v>0</v>
      </c>
      <c r="E32" s="73">
        <v>1</v>
      </c>
      <c r="F32" s="73">
        <v>2</v>
      </c>
      <c r="G32" s="73">
        <v>3</v>
      </c>
      <c r="H32" s="73">
        <v>4</v>
      </c>
      <c r="I32" s="73">
        <v>5</v>
      </c>
      <c r="J32" s="73">
        <v>6</v>
      </c>
      <c r="K32" s="73">
        <v>7</v>
      </c>
      <c r="L32" s="73">
        <v>8</v>
      </c>
      <c r="M32" s="73">
        <v>9</v>
      </c>
    </row>
    <row r="33" spans="3:13" ht="13.5" thickBot="1">
      <c r="C33" s="57" t="s">
        <v>161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</row>
    <row r="34" spans="3:13" ht="13.5" thickBot="1">
      <c r="C34" s="57" t="s">
        <v>162</v>
      </c>
      <c r="D34" s="68"/>
      <c r="E34" s="70"/>
      <c r="F34" s="70"/>
      <c r="G34" s="70"/>
      <c r="H34" s="70"/>
      <c r="I34" s="70"/>
      <c r="J34" s="70"/>
      <c r="K34" s="70"/>
      <c r="L34" s="70"/>
      <c r="M34" s="70"/>
    </row>
    <row r="35" spans="3:13" ht="13.5" thickBot="1">
      <c r="C35" s="57" t="s">
        <v>163</v>
      </c>
      <c r="D35" s="69"/>
      <c r="E35" s="68"/>
      <c r="F35" s="68"/>
      <c r="G35" s="68"/>
      <c r="H35" s="68"/>
      <c r="I35" s="68"/>
      <c r="J35" s="68"/>
      <c r="K35" s="68"/>
      <c r="L35" s="68"/>
      <c r="M35" s="68"/>
    </row>
    <row r="36" spans="3:13" ht="13.5" thickBot="1">
      <c r="C36" s="57" t="s">
        <v>18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3:13" ht="13.5" thickBot="1">
      <c r="C37" s="57" t="s">
        <v>164</v>
      </c>
      <c r="D37" s="71"/>
      <c r="E37" s="61"/>
      <c r="F37" s="61"/>
      <c r="G37" s="61"/>
      <c r="H37" s="61"/>
      <c r="I37" s="61"/>
      <c r="J37" s="61"/>
      <c r="K37" s="61"/>
      <c r="L37" s="61"/>
      <c r="M37" s="61"/>
    </row>
    <row r="38" spans="3:13" ht="13.5" thickBot="1">
      <c r="C38" s="57" t="s">
        <v>165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3:13" ht="13.5" thickBot="1">
      <c r="C39" s="57" t="s">
        <v>166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3:4" ht="13.5" thickBot="1">
      <c r="C40" s="57" t="s">
        <v>167</v>
      </c>
      <c r="D40" s="75"/>
    </row>
    <row r="41" spans="3:4" ht="13.5" thickBot="1">
      <c r="C41" s="39" t="s">
        <v>169</v>
      </c>
      <c r="D41" s="74"/>
    </row>
    <row r="42" spans="3:13" ht="13.5" thickBot="1">
      <c r="C42" s="63" t="s">
        <v>168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3:13" ht="13.5" thickBot="1">
      <c r="C43" s="57" t="s">
        <v>161</v>
      </c>
      <c r="D43" s="68"/>
      <c r="E43" s="69"/>
      <c r="F43" s="69"/>
      <c r="G43" s="69"/>
      <c r="H43" s="69"/>
      <c r="I43" s="69"/>
      <c r="J43" s="69"/>
      <c r="K43" s="69"/>
      <c r="L43" s="69"/>
      <c r="M43" s="69"/>
    </row>
    <row r="44" spans="3:13" ht="13.5" thickBot="1">
      <c r="C44" s="57" t="s">
        <v>162</v>
      </c>
      <c r="D44" s="68"/>
      <c r="E44" s="70"/>
      <c r="F44" s="70"/>
      <c r="G44" s="70"/>
      <c r="H44" s="70"/>
      <c r="I44" s="70"/>
      <c r="J44" s="70"/>
      <c r="K44" s="70"/>
      <c r="L44" s="70"/>
      <c r="M44" s="70"/>
    </row>
    <row r="45" spans="3:13" ht="13.5" thickBot="1">
      <c r="C45" s="57" t="s">
        <v>163</v>
      </c>
      <c r="D45" s="69"/>
      <c r="E45" s="68"/>
      <c r="F45" s="68"/>
      <c r="G45" s="68"/>
      <c r="H45" s="68"/>
      <c r="I45" s="68"/>
      <c r="J45" s="68"/>
      <c r="K45" s="68"/>
      <c r="L45" s="68"/>
      <c r="M45" s="68"/>
    </row>
    <row r="46" spans="3:13" ht="13.5" thickBot="1">
      <c r="C46" s="57" t="s">
        <v>18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3:13" ht="13.5" thickBot="1">
      <c r="C47" s="57" t="s">
        <v>164</v>
      </c>
      <c r="D47" s="71"/>
      <c r="E47" s="61"/>
      <c r="F47" s="61"/>
      <c r="G47" s="61"/>
      <c r="H47" s="61"/>
      <c r="I47" s="61"/>
      <c r="J47" s="61"/>
      <c r="K47" s="61"/>
      <c r="L47" s="61"/>
      <c r="M47" s="61"/>
    </row>
    <row r="48" spans="3:13" ht="13.5" thickBot="1">
      <c r="C48" s="57" t="s">
        <v>165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3:13" ht="13.5" thickBot="1">
      <c r="C49" s="57" t="s">
        <v>166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3:4" ht="13.5" thickBot="1">
      <c r="C50" s="57" t="s">
        <v>167</v>
      </c>
      <c r="D50" s="76"/>
    </row>
    <row r="51" spans="3:4" ht="13.5" thickBot="1">
      <c r="C51" s="39" t="s">
        <v>169</v>
      </c>
      <c r="D51" s="74"/>
    </row>
    <row r="53" spans="2:14" ht="12.75">
      <c r="B53" s="61"/>
      <c r="C53" s="63" t="s">
        <v>170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ht="13.5" thickBot="1">
      <c r="B54" s="61"/>
      <c r="C54" s="63"/>
      <c r="D54" s="73">
        <v>0</v>
      </c>
      <c r="E54" s="73">
        <v>1</v>
      </c>
      <c r="F54" s="73">
        <v>2</v>
      </c>
      <c r="G54" s="73">
        <v>3</v>
      </c>
      <c r="H54" s="73">
        <v>4</v>
      </c>
      <c r="I54" s="73">
        <v>5</v>
      </c>
      <c r="J54" s="73">
        <v>6</v>
      </c>
      <c r="K54" s="73">
        <v>7</v>
      </c>
      <c r="L54" s="73">
        <v>8</v>
      </c>
      <c r="M54" s="73">
        <v>9</v>
      </c>
      <c r="N54" s="61"/>
    </row>
    <row r="55" spans="2:14" ht="13.5" thickBot="1">
      <c r="B55" s="61"/>
      <c r="C55" s="57" t="s">
        <v>22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1"/>
    </row>
    <row r="56" spans="2:14" ht="13.5" thickBot="1">
      <c r="B56" s="61"/>
      <c r="C56" s="57" t="s">
        <v>171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61"/>
    </row>
    <row r="57" spans="2:14" ht="13.5" thickBot="1">
      <c r="B57" s="61"/>
      <c r="C57" s="57" t="s">
        <v>172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1"/>
    </row>
    <row r="58" spans="2:14" ht="13.5" thickBot="1">
      <c r="B58" s="61"/>
      <c r="C58" s="63" t="s">
        <v>173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61"/>
    </row>
    <row r="59" spans="2:14" ht="13.5" thickBot="1">
      <c r="B59" s="61"/>
      <c r="C59" s="57" t="s">
        <v>174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1"/>
    </row>
    <row r="60" spans="2:14" ht="13.5" thickBot="1">
      <c r="B60" s="61"/>
      <c r="C60" s="57" t="s">
        <v>175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1"/>
    </row>
    <row r="61" spans="2:14" ht="13.5" thickBot="1">
      <c r="B61" s="61"/>
      <c r="C61" s="57" t="s">
        <v>176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1"/>
    </row>
    <row r="62" spans="2:14" ht="13.5" thickBot="1">
      <c r="B62" s="61"/>
      <c r="C62" s="57" t="s">
        <v>177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1"/>
    </row>
    <row r="63" spans="2:14" ht="13.5" thickBot="1">
      <c r="B63" s="61"/>
      <c r="C63" s="57" t="s">
        <v>21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1"/>
    </row>
    <row r="64" spans="2:14" ht="13.5" thickBot="1">
      <c r="B64" s="61"/>
      <c r="C64" s="63" t="s">
        <v>178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61"/>
    </row>
    <row r="65" spans="2:14" ht="13.5" thickBot="1">
      <c r="B65" s="61"/>
      <c r="C65" s="57" t="s">
        <v>179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1"/>
    </row>
    <row r="66" spans="2:14" ht="13.5" thickBot="1">
      <c r="B66" s="61"/>
      <c r="C66" s="57" t="s">
        <v>180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1"/>
    </row>
    <row r="67" spans="2:14" ht="13.5" thickBot="1">
      <c r="B67" s="61"/>
      <c r="C67" s="57" t="s">
        <v>181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1"/>
    </row>
    <row r="68" spans="2:14" ht="13.5" thickBot="1">
      <c r="B68" s="61"/>
      <c r="C68" s="57" t="s">
        <v>182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1"/>
    </row>
    <row r="69" spans="2:14" ht="13.5" thickBot="1">
      <c r="B69" s="61"/>
      <c r="C69" s="57" t="s">
        <v>177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1"/>
    </row>
    <row r="70" spans="2:14" ht="13.5" thickBot="1">
      <c r="B70" s="61"/>
      <c r="C70" s="57" t="s">
        <v>21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1"/>
    </row>
    <row r="71" spans="2:14" ht="13.5" thickBot="1">
      <c r="B71" s="61"/>
      <c r="C71" s="5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61"/>
    </row>
    <row r="72" spans="2:14" ht="13.5" thickBot="1">
      <c r="B72" s="61"/>
      <c r="C72" s="57" t="s">
        <v>183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1"/>
    </row>
    <row r="73" spans="2:14" ht="13.5" thickBot="1">
      <c r="B73" s="61"/>
      <c r="C73" s="57" t="s">
        <v>184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1"/>
    </row>
    <row r="74" spans="2:14" ht="13.5" thickBot="1">
      <c r="B74" s="61"/>
      <c r="C74" s="57" t="s">
        <v>185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1"/>
    </row>
    <row r="75" spans="2:14" ht="13.5" thickBot="1">
      <c r="B75" s="61"/>
      <c r="C75" s="57" t="s">
        <v>186</v>
      </c>
      <c r="D75" s="68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14" ht="12.75">
      <c r="B76" s="61"/>
      <c r="C76" s="61">
        <v>1</v>
      </c>
      <c r="D76" s="61" t="s">
        <v>188</v>
      </c>
      <c r="E76" s="79"/>
      <c r="F76" s="61"/>
      <c r="G76" s="61"/>
      <c r="H76" s="61"/>
      <c r="I76" s="61"/>
      <c r="J76" s="61"/>
      <c r="K76" s="61"/>
      <c r="L76" s="61"/>
      <c r="M76" s="61"/>
      <c r="N76" s="61"/>
    </row>
    <row r="77" spans="2:14" ht="12.75">
      <c r="B77" s="61"/>
      <c r="C77" s="61">
        <v>2</v>
      </c>
      <c r="D77" s="61" t="s">
        <v>189</v>
      </c>
      <c r="E77" s="79"/>
      <c r="F77" s="61"/>
      <c r="G77" s="61"/>
      <c r="H77" s="61"/>
      <c r="I77" s="61"/>
      <c r="J77" s="61"/>
      <c r="K77" s="61"/>
      <c r="L77" s="61"/>
      <c r="M77" s="61"/>
      <c r="N77" s="61"/>
    </row>
    <row r="78" spans="2:14" ht="12.75">
      <c r="B78" s="61"/>
      <c r="C78" s="61">
        <v>3</v>
      </c>
      <c r="D78" s="61" t="s">
        <v>190</v>
      </c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14" ht="13.5" thickBo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7:9" ht="13.5" thickBot="1">
      <c r="G80" s="126" t="s">
        <v>201</v>
      </c>
      <c r="H80" s="129"/>
      <c r="I80" s="130"/>
    </row>
    <row r="81" spans="4:13" s="61" customFormat="1" ht="13.5" thickBot="1">
      <c r="D81" s="73">
        <v>0</v>
      </c>
      <c r="E81" s="73">
        <v>1</v>
      </c>
      <c r="F81" s="73">
        <v>2</v>
      </c>
      <c r="G81" s="73">
        <v>3</v>
      </c>
      <c r="H81" s="73">
        <v>4</v>
      </c>
      <c r="I81" s="73">
        <v>5</v>
      </c>
      <c r="J81" s="73">
        <v>6</v>
      </c>
      <c r="K81" s="73">
        <v>7</v>
      </c>
      <c r="L81" s="73">
        <v>8</v>
      </c>
      <c r="M81" s="73">
        <v>9</v>
      </c>
    </row>
    <row r="82" spans="3:13" s="61" customFormat="1" ht="13.5" thickBot="1">
      <c r="C82" s="57" t="s">
        <v>191</v>
      </c>
      <c r="D82" s="68"/>
      <c r="E82" s="69"/>
      <c r="F82" s="69"/>
      <c r="G82" s="69"/>
      <c r="H82" s="69"/>
      <c r="I82" s="69"/>
      <c r="J82" s="69"/>
      <c r="K82" s="69"/>
      <c r="L82" s="69"/>
      <c r="M82" s="69"/>
    </row>
    <row r="83" spans="3:13" s="61" customFormat="1" ht="13.5" thickBot="1">
      <c r="C83" s="57"/>
      <c r="D83" s="84"/>
      <c r="E83" s="85"/>
      <c r="F83" s="85"/>
      <c r="G83" s="85"/>
      <c r="H83" s="85"/>
      <c r="I83" s="85"/>
      <c r="J83" s="85"/>
      <c r="K83" s="85"/>
      <c r="L83" s="85"/>
      <c r="M83" s="85"/>
    </row>
    <row r="84" spans="3:10" s="80" customFormat="1" ht="13.5" thickBot="1">
      <c r="C84" s="61"/>
      <c r="D84" s="61"/>
      <c r="E84" s="61"/>
      <c r="F84" s="89"/>
      <c r="G84" s="15"/>
      <c r="H84" s="2" t="s">
        <v>202</v>
      </c>
      <c r="I84" s="15"/>
      <c r="J84" s="90"/>
    </row>
    <row r="85" spans="4:13" s="80" customFormat="1" ht="13.5" thickBot="1">
      <c r="D85" s="81">
        <v>0</v>
      </c>
      <c r="E85" s="81">
        <v>1</v>
      </c>
      <c r="F85" s="81">
        <v>2</v>
      </c>
      <c r="G85" s="81">
        <v>3</v>
      </c>
      <c r="H85" s="81">
        <v>4</v>
      </c>
      <c r="I85" s="81">
        <v>5</v>
      </c>
      <c r="J85" s="81">
        <v>6</v>
      </c>
      <c r="K85" s="81">
        <v>7</v>
      </c>
      <c r="L85" s="81">
        <v>8</v>
      </c>
      <c r="M85" s="81">
        <v>9</v>
      </c>
    </row>
    <row r="86" spans="3:13" s="80" customFormat="1" ht="13.5" thickBot="1">
      <c r="C86" s="82" t="s">
        <v>192</v>
      </c>
      <c r="D86" s="83"/>
      <c r="E86" s="86"/>
      <c r="F86" s="86"/>
      <c r="G86" s="86"/>
      <c r="H86" s="86"/>
      <c r="I86" s="86"/>
      <c r="J86" s="86"/>
      <c r="K86" s="86"/>
      <c r="L86" s="86"/>
      <c r="M86" s="86"/>
    </row>
    <row r="87" s="80" customFormat="1" ht="12.75"/>
  </sheetData>
  <mergeCells count="1">
    <mergeCell ref="G80:I80"/>
  </mergeCells>
  <printOptions/>
  <pageMargins left="0.3" right="0.3" top="0.7" bottom="0.7" header="0.5" footer="0.5"/>
  <pageSetup orientation="landscape" paperSize="9" scale="70"/>
  <headerFooter alignWithMargins="0">
    <oddHeader>&amp;L&amp;10Fiche 2&amp;C&amp;10Corrigé Projet Ban Ak Souf Artisanal</oddHeader>
    <oddFooter>&amp;C&amp;10-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7"/>
  <sheetViews>
    <sheetView zoomScale="125" zoomScaleNormal="125" workbookViewId="0" topLeftCell="A1">
      <selection activeCell="C12" sqref="C12"/>
    </sheetView>
  </sheetViews>
  <sheetFormatPr defaultColWidth="11.5546875" defaultRowHeight="15.75"/>
  <cols>
    <col min="1" max="1" width="2.88671875" style="0" customWidth="1"/>
    <col min="2" max="2" width="3.3359375" style="0" customWidth="1"/>
    <col min="3" max="3" width="24.10546875" style="0" customWidth="1"/>
    <col min="4" max="5" width="15.3359375" style="0" customWidth="1"/>
    <col min="6" max="14" width="13.6640625" style="0" customWidth="1"/>
    <col min="15" max="15" width="2.99609375" style="0" customWidth="1"/>
  </cols>
  <sheetData>
    <row r="1" ht="13.5" thickBot="1"/>
    <row r="2" spans="5:11" ht="13.5" thickBot="1">
      <c r="E2" s="43"/>
      <c r="F2" s="15"/>
      <c r="G2" s="15"/>
      <c r="H2" s="2" t="s">
        <v>32</v>
      </c>
      <c r="I2" s="15"/>
      <c r="J2" s="15"/>
      <c r="K2" s="44"/>
    </row>
    <row r="3" spans="2:13" ht="12.75">
      <c r="B3" s="38"/>
      <c r="M3" s="63" t="s">
        <v>17</v>
      </c>
    </row>
    <row r="5" ht="12.75">
      <c r="B5" s="4" t="s">
        <v>43</v>
      </c>
    </row>
    <row r="6" spans="2:3" ht="12.75">
      <c r="B6" s="4"/>
      <c r="C6" t="s">
        <v>204</v>
      </c>
    </row>
    <row r="7" spans="2:4" ht="12.75">
      <c r="B7" s="4"/>
      <c r="C7" s="95">
        <f>'MTEF Case Study'!Q22</f>
        <v>5000</v>
      </c>
      <c r="D7" t="s">
        <v>234</v>
      </c>
    </row>
    <row r="8" ht="13.5" thickBot="1">
      <c r="F8" s="8"/>
    </row>
    <row r="9" spans="5:8" ht="13.5" thickBot="1">
      <c r="E9" s="57" t="s">
        <v>48</v>
      </c>
      <c r="F9" s="17">
        <f>'MTEF Case Study'!R25</f>
        <v>23000000</v>
      </c>
      <c r="H9" s="4" t="s">
        <v>26</v>
      </c>
    </row>
    <row r="10" spans="5:8" ht="13.5" thickBot="1">
      <c r="E10" s="57" t="s">
        <v>96</v>
      </c>
      <c r="F10" s="66">
        <f>'MTEF Case Study'!R26</f>
        <v>0.03</v>
      </c>
      <c r="G10">
        <v>1</v>
      </c>
      <c r="H10" t="s">
        <v>27</v>
      </c>
    </row>
    <row r="11" spans="5:8" ht="13.5" thickBot="1">
      <c r="E11" s="57" t="s">
        <v>97</v>
      </c>
      <c r="F11" s="17">
        <f>'MTEF Case Study'!R27</f>
        <v>2372485</v>
      </c>
      <c r="G11">
        <v>2</v>
      </c>
      <c r="H11" t="s">
        <v>5</v>
      </c>
    </row>
    <row r="12" spans="5:11" ht="13.5" thickBot="1">
      <c r="E12" s="57" t="s">
        <v>98</v>
      </c>
      <c r="F12" s="18">
        <f>'MTEF Case Study'!R28</f>
        <v>103151.52173913043</v>
      </c>
      <c r="H12" t="s">
        <v>6</v>
      </c>
      <c r="J12" s="14">
        <v>0.3</v>
      </c>
      <c r="K12" s="23" t="s">
        <v>28</v>
      </c>
    </row>
    <row r="13" spans="5:8" ht="13.5" thickBot="1">
      <c r="E13" s="57" t="s">
        <v>99</v>
      </c>
      <c r="F13" s="17">
        <f>'MTEF Case Study'!R29</f>
        <v>37000000</v>
      </c>
      <c r="G13">
        <v>3</v>
      </c>
      <c r="H13" t="s">
        <v>29</v>
      </c>
    </row>
    <row r="14" spans="5:8" ht="13.5" thickBot="1">
      <c r="E14" s="57" t="s">
        <v>100</v>
      </c>
      <c r="F14" s="17">
        <f>'MTEF Case Study'!R30</f>
        <v>7633212</v>
      </c>
      <c r="H14" t="s">
        <v>30</v>
      </c>
    </row>
    <row r="15" spans="5:6" ht="13.5" thickBot="1">
      <c r="E15" s="57" t="s">
        <v>101</v>
      </c>
      <c r="F15" s="18">
        <f>'MTEF Case Study'!R31</f>
        <v>206303.02702702704</v>
      </c>
    </row>
    <row r="16" spans="4:6" ht="13.5" thickBot="1">
      <c r="D16" s="16"/>
      <c r="E16" s="57" t="s">
        <v>102</v>
      </c>
      <c r="F16" s="17">
        <f>'MTEF Case Study'!R32</f>
        <v>4047225</v>
      </c>
    </row>
    <row r="17" spans="4:6" ht="13.5" thickBot="1">
      <c r="D17" s="16"/>
      <c r="E17" s="57" t="s">
        <v>103</v>
      </c>
      <c r="F17" s="19">
        <f>'MTEF Case Study'!R33</f>
        <v>9.142066477648266</v>
      </c>
    </row>
    <row r="18" spans="5:6" ht="13.5" thickBot="1">
      <c r="E18" s="57" t="s">
        <v>104</v>
      </c>
      <c r="F18" s="18">
        <f>'MTEF Case Study'!R34</f>
        <v>875243</v>
      </c>
    </row>
    <row r="19" spans="5:6" ht="13.5" thickBot="1">
      <c r="E19" s="57" t="s">
        <v>105</v>
      </c>
      <c r="F19" s="20">
        <f>'MTEF Case Study'!R35</f>
        <v>0.023655216216216215</v>
      </c>
    </row>
    <row r="20" spans="5:6" ht="13.5" thickBot="1">
      <c r="E20" s="57" t="s">
        <v>25</v>
      </c>
      <c r="F20" s="20">
        <f>'MTEF Case Study'!R36</f>
        <v>0.2162575591917919</v>
      </c>
    </row>
    <row r="21" spans="5:6" ht="13.5" thickBot="1">
      <c r="E21" s="57" t="s">
        <v>106</v>
      </c>
      <c r="F21" s="18">
        <f>'MTEF Case Study'!R37</f>
        <v>210058.32</v>
      </c>
    </row>
    <row r="22" spans="5:6" ht="13.5" thickBot="1">
      <c r="E22" s="57" t="s">
        <v>107</v>
      </c>
      <c r="F22" s="20">
        <f>'MTEF Case Study'!R38</f>
        <v>0.009132970434782608</v>
      </c>
    </row>
    <row r="23" spans="5:6" ht="13.5" thickBot="1">
      <c r="E23" s="57" t="s">
        <v>108</v>
      </c>
      <c r="F23" s="17">
        <f>'MTEF Case Study'!R39</f>
        <v>60000000</v>
      </c>
    </row>
    <row r="24" spans="5:6" ht="13.5" thickBot="1">
      <c r="E24" s="57" t="s">
        <v>109</v>
      </c>
      <c r="F24" s="17">
        <f>'MTEF Case Study'!R40</f>
        <v>4000000</v>
      </c>
    </row>
    <row r="25" spans="5:6" ht="13.5" thickBot="1">
      <c r="E25" s="57" t="s">
        <v>110</v>
      </c>
      <c r="F25" s="17">
        <f>'MTEF Case Study'!R41</f>
        <v>10250000</v>
      </c>
    </row>
    <row r="26" spans="5:6" ht="13.5" thickBot="1">
      <c r="E26" s="57" t="s">
        <v>3</v>
      </c>
      <c r="F26" s="21">
        <f>'MTEF Case Study'!R42</f>
        <v>0.08</v>
      </c>
    </row>
    <row r="27" ht="12.75">
      <c r="G27" s="5"/>
    </row>
    <row r="28" spans="2:14" s="61" customFormat="1" ht="13.5" thickBot="1">
      <c r="B28" s="4" t="s">
        <v>160</v>
      </c>
      <c r="D28" s="73">
        <v>0</v>
      </c>
      <c r="E28" s="73">
        <v>1</v>
      </c>
      <c r="F28" s="73">
        <v>2</v>
      </c>
      <c r="G28" s="73">
        <v>3</v>
      </c>
      <c r="H28" s="73">
        <v>4</v>
      </c>
      <c r="I28" s="73">
        <v>5</v>
      </c>
      <c r="J28" s="73">
        <v>6</v>
      </c>
      <c r="K28" s="73">
        <v>7</v>
      </c>
      <c r="L28" s="73">
        <v>8</v>
      </c>
      <c r="M28" s="73">
        <v>9</v>
      </c>
      <c r="N28" s="73">
        <v>10</v>
      </c>
    </row>
    <row r="29" spans="3:14" s="61" customFormat="1" ht="13.5" thickBot="1">
      <c r="C29" s="57" t="s">
        <v>239</v>
      </c>
      <c r="D29" s="87"/>
      <c r="E29" s="87"/>
      <c r="F29" s="69"/>
      <c r="G29" s="91"/>
      <c r="H29" s="69"/>
      <c r="I29" s="69"/>
      <c r="J29" s="69"/>
      <c r="K29" s="69"/>
      <c r="L29" s="69"/>
      <c r="M29" s="69"/>
      <c r="N29" s="69"/>
    </row>
    <row r="30" spans="3:14" s="61" customFormat="1" ht="13.5" thickBot="1">
      <c r="C30" s="57" t="s">
        <v>240</v>
      </c>
      <c r="D30" s="69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3:14" s="61" customFormat="1" ht="13.5" thickBot="1">
      <c r="C31" s="57" t="s">
        <v>241</v>
      </c>
      <c r="D31" s="69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3:14" s="61" customFormat="1" ht="13.5" thickBot="1">
      <c r="C32" s="57" t="s">
        <v>24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3:7" s="61" customFormat="1" ht="13.5" thickBot="1">
      <c r="C33" s="57" t="s">
        <v>164</v>
      </c>
      <c r="D33" s="66"/>
      <c r="G33" s="57"/>
    </row>
    <row r="34" spans="3:14" s="61" customFormat="1" ht="13.5" thickBot="1">
      <c r="C34" s="57" t="s">
        <v>165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3:14" s="61" customFormat="1" ht="13.5" thickBot="1">
      <c r="C35" s="57" t="s">
        <v>242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3:7" s="61" customFormat="1" ht="13.5" thickBot="1">
      <c r="C36" s="57" t="s">
        <v>167</v>
      </c>
      <c r="D36" s="87"/>
      <c r="G36" s="57"/>
    </row>
    <row r="37" spans="3:7" s="61" customFormat="1" ht="13.5" thickBot="1">
      <c r="C37" s="57" t="s">
        <v>243</v>
      </c>
      <c r="D37" s="66"/>
      <c r="G37" s="57"/>
    </row>
    <row r="38" spans="3:4" s="61" customFormat="1" ht="13.5" thickBot="1">
      <c r="C38" s="57" t="s">
        <v>244</v>
      </c>
      <c r="D38" s="87"/>
    </row>
    <row r="39" s="61" customFormat="1" ht="12.75">
      <c r="C39" s="57"/>
    </row>
    <row r="40" spans="4:5" s="61" customFormat="1" ht="12.75">
      <c r="D40" s="63" t="s">
        <v>203</v>
      </c>
      <c r="E40" s="93">
        <f>'MTEF Case Study'!Q50</f>
        <v>0.3</v>
      </c>
    </row>
    <row r="41" spans="2:14" s="61" customFormat="1" ht="13.5" thickBot="1">
      <c r="B41" s="4"/>
      <c r="D41" s="73">
        <v>0</v>
      </c>
      <c r="E41" s="73">
        <v>1</v>
      </c>
      <c r="F41" s="73">
        <v>2</v>
      </c>
      <c r="G41" s="73">
        <v>3</v>
      </c>
      <c r="H41" s="73">
        <v>4</v>
      </c>
      <c r="I41" s="73">
        <v>5</v>
      </c>
      <c r="J41" s="73">
        <v>6</v>
      </c>
      <c r="K41" s="73">
        <v>7</v>
      </c>
      <c r="L41" s="73">
        <v>8</v>
      </c>
      <c r="M41" s="73">
        <v>9</v>
      </c>
      <c r="N41" s="73">
        <v>10</v>
      </c>
    </row>
    <row r="42" spans="3:14" s="61" customFormat="1" ht="13.5" thickBot="1">
      <c r="C42" s="57" t="s">
        <v>239</v>
      </c>
      <c r="D42" s="87"/>
      <c r="E42" s="87"/>
      <c r="F42" s="69"/>
      <c r="G42" s="91"/>
      <c r="H42" s="69"/>
      <c r="I42" s="69"/>
      <c r="J42" s="69"/>
      <c r="K42" s="69"/>
      <c r="L42" s="69"/>
      <c r="M42" s="69"/>
      <c r="N42" s="69"/>
    </row>
    <row r="43" spans="3:14" s="61" customFormat="1" ht="13.5" thickBot="1">
      <c r="C43" s="57" t="s">
        <v>240</v>
      </c>
      <c r="D43" s="69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3:14" s="61" customFormat="1" ht="13.5" thickBot="1">
      <c r="C44" s="57" t="s">
        <v>241</v>
      </c>
      <c r="D44" s="69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3:14" s="61" customFormat="1" ht="13.5" thickBot="1">
      <c r="C45" s="57" t="s">
        <v>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3:7" s="61" customFormat="1" ht="13.5" thickBot="1">
      <c r="C46" s="57" t="s">
        <v>164</v>
      </c>
      <c r="D46" s="66"/>
      <c r="G46" s="57"/>
    </row>
    <row r="47" spans="3:14" s="61" customFormat="1" ht="13.5" thickBot="1">
      <c r="C47" s="57" t="s">
        <v>165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3:14" s="61" customFormat="1" ht="13.5" thickBot="1">
      <c r="C48" s="57" t="s">
        <v>242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3:7" s="61" customFormat="1" ht="13.5" thickBot="1">
      <c r="C49" s="57" t="s">
        <v>167</v>
      </c>
      <c r="D49" s="87"/>
      <c r="G49" s="57"/>
    </row>
    <row r="50" spans="3:7" s="61" customFormat="1" ht="13.5" thickBot="1">
      <c r="C50" s="57" t="s">
        <v>243</v>
      </c>
      <c r="D50" s="66"/>
      <c r="G50" s="57"/>
    </row>
    <row r="51" spans="3:4" s="61" customFormat="1" ht="13.5" thickBot="1">
      <c r="C51" s="57" t="s">
        <v>244</v>
      </c>
      <c r="D51" s="87"/>
    </row>
    <row r="52" s="61" customFormat="1" ht="12.75"/>
    <row r="53" s="61" customFormat="1" ht="12.75"/>
    <row r="55" ht="12.75">
      <c r="C55" t="s">
        <v>275</v>
      </c>
    </row>
    <row r="56" ht="12.75">
      <c r="C56" s="38" t="s">
        <v>19</v>
      </c>
    </row>
    <row r="57" spans="4:14" ht="13.5" thickBot="1">
      <c r="D57" s="7">
        <v>0</v>
      </c>
      <c r="E57" s="7">
        <v>1</v>
      </c>
      <c r="F57" s="7">
        <v>2</v>
      </c>
      <c r="G57" s="7">
        <v>3</v>
      </c>
      <c r="H57" s="7">
        <v>4</v>
      </c>
      <c r="I57" s="7">
        <v>5</v>
      </c>
      <c r="J57" s="7">
        <v>6</v>
      </c>
      <c r="K57" s="7">
        <v>7</v>
      </c>
      <c r="L57" s="7">
        <v>8</v>
      </c>
      <c r="M57" s="7">
        <v>9</v>
      </c>
      <c r="N57" s="7">
        <v>10</v>
      </c>
    </row>
    <row r="58" spans="3:14" ht="13.5" thickBot="1">
      <c r="C58" s="5" t="s">
        <v>276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3:14" ht="13.5" thickBot="1">
      <c r="C59" s="5" t="s">
        <v>277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3:14" ht="13.5" thickBot="1">
      <c r="C60" s="5" t="s">
        <v>278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3:14" ht="13.5" thickBot="1">
      <c r="C61" s="5" t="s">
        <v>279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3:14" ht="13.5" thickBot="1">
      <c r="C62" s="5" t="s">
        <v>280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3:14" ht="12.75"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ht="12.75">
      <c r="C64" s="5"/>
    </row>
    <row r="65" ht="12.75">
      <c r="C65" s="5"/>
    </row>
    <row r="66" ht="12.75">
      <c r="C66" s="5"/>
    </row>
    <row r="67" ht="12.75">
      <c r="C67" s="5"/>
    </row>
  </sheetData>
  <printOptions/>
  <pageMargins left="0.3" right="0.3" top="0.7" bottom="0.7" header="0.5" footer="0.5"/>
  <pageSetup orientation="landscape" paperSize="9" scale="70"/>
  <headerFooter alignWithMargins="0">
    <oddHeader>&amp;L&amp;10Fiche 3&amp;C&amp;10Corrigé Projet Réseau Routier National</oddHeader>
    <oddFooter>&amp;C&amp;10-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79"/>
  <sheetViews>
    <sheetView zoomScale="125" zoomScaleNormal="125" workbookViewId="0" topLeftCell="A1">
      <selection activeCell="A4" sqref="A4"/>
    </sheetView>
  </sheetViews>
  <sheetFormatPr defaultColWidth="11.5546875" defaultRowHeight="15.75"/>
  <cols>
    <col min="1" max="1" width="10.88671875" style="0" customWidth="1"/>
    <col min="2" max="2" width="3.6640625" style="0" customWidth="1"/>
    <col min="3" max="3" width="12.10546875" style="0" customWidth="1"/>
    <col min="4" max="4" width="14.6640625" style="0" customWidth="1"/>
    <col min="5" max="6" width="15.6640625" style="0" customWidth="1"/>
    <col min="7" max="7" width="13.3359375" style="0" customWidth="1"/>
    <col min="8" max="8" width="13.6640625" style="0" customWidth="1"/>
    <col min="9" max="9" width="13.88671875" style="0" customWidth="1"/>
    <col min="12" max="12" width="6.5546875" style="0" customWidth="1"/>
    <col min="14" max="14" width="5.10546875" style="0" customWidth="1"/>
    <col min="15" max="15" width="3.5546875" style="0" customWidth="1"/>
    <col min="16" max="16" width="3.3359375" style="0" customWidth="1"/>
  </cols>
  <sheetData>
    <row r="1" ht="13.5" thickBot="1"/>
    <row r="2" spans="5:9" ht="13.5" thickBot="1">
      <c r="E2" s="43"/>
      <c r="F2" s="15"/>
      <c r="G2" s="2" t="s">
        <v>113</v>
      </c>
      <c r="H2" s="15"/>
      <c r="I2" s="44"/>
    </row>
    <row r="3" spans="2:11" ht="12.75">
      <c r="B3" s="38"/>
      <c r="K3" s="63" t="s">
        <v>17</v>
      </c>
    </row>
    <row r="5" ht="12.75">
      <c r="B5" s="4" t="s">
        <v>43</v>
      </c>
    </row>
    <row r="6" spans="2:3" ht="12.75">
      <c r="B6" s="4"/>
      <c r="C6" t="s">
        <v>245</v>
      </c>
    </row>
    <row r="7" spans="2:3" ht="12.75">
      <c r="B7" s="4"/>
      <c r="C7" t="s">
        <v>246</v>
      </c>
    </row>
    <row r="8" spans="2:3" ht="12.75">
      <c r="B8" s="4"/>
      <c r="C8" t="s">
        <v>147</v>
      </c>
    </row>
    <row r="9" spans="2:3" ht="12.75">
      <c r="B9" s="4"/>
      <c r="C9" t="s">
        <v>148</v>
      </c>
    </row>
    <row r="10" ht="13.5" thickBot="1"/>
    <row r="11" spans="4:13" ht="13.5" thickBot="1">
      <c r="D11" s="57" t="s">
        <v>152</v>
      </c>
      <c r="E11" s="17">
        <f>'MTEF Case Study'!AB26</f>
        <v>10000000</v>
      </c>
      <c r="L11" s="6"/>
      <c r="M11" s="6"/>
    </row>
    <row r="12" spans="4:13" ht="13.5" thickBot="1">
      <c r="D12" s="57" t="s">
        <v>139</v>
      </c>
      <c r="E12" s="21">
        <f>'MTEF Case Study'!AB27</f>
        <v>0.0275</v>
      </c>
      <c r="L12" s="6"/>
      <c r="M12" s="6"/>
    </row>
    <row r="13" spans="4:13" ht="13.5" thickBot="1">
      <c r="D13" s="57" t="s">
        <v>100</v>
      </c>
      <c r="E13" s="17">
        <f>'MTEF Case Study'!AB28</f>
        <v>6633125</v>
      </c>
      <c r="F13" s="58"/>
      <c r="L13" s="6"/>
      <c r="M13" s="6"/>
    </row>
    <row r="14" spans="4:5" ht="13.5" thickBot="1">
      <c r="D14" s="57" t="s">
        <v>140</v>
      </c>
      <c r="E14" s="96">
        <f>'MTEF Case Study'!AB29</f>
        <v>663312.5</v>
      </c>
    </row>
    <row r="15" spans="4:13" ht="13.5" thickBot="1">
      <c r="D15" s="57" t="s">
        <v>141</v>
      </c>
      <c r="E15" s="96">
        <f>'MTEF Case Study'!AB30</f>
        <v>600000</v>
      </c>
      <c r="F15" s="98">
        <f>'MTEF Case Study'!AC30</f>
        <v>0.06</v>
      </c>
      <c r="G15" s="23" t="s">
        <v>143</v>
      </c>
      <c r="L15" s="6"/>
      <c r="M15" s="6"/>
    </row>
    <row r="16" spans="4:13" ht="13.5" thickBot="1">
      <c r="D16" s="57" t="s">
        <v>142</v>
      </c>
      <c r="E16" s="96">
        <f>'MTEF Case Study'!AB31</f>
        <v>150000</v>
      </c>
      <c r="F16" s="98">
        <f>'MTEF Case Study'!AC31</f>
        <v>0.25</v>
      </c>
      <c r="G16" s="23" t="s">
        <v>145</v>
      </c>
      <c r="L16" s="6"/>
      <c r="M16" s="6"/>
    </row>
    <row r="17" spans="4:13" ht="13.5" thickBot="1">
      <c r="D17" s="39" t="s">
        <v>144</v>
      </c>
      <c r="E17" s="96">
        <f>'MTEF Case Study'!AB32</f>
        <v>616500</v>
      </c>
      <c r="F17" s="98">
        <f>'MTEF Case Study'!AC32</f>
        <v>0.08</v>
      </c>
      <c r="G17" s="23" t="s">
        <v>143</v>
      </c>
      <c r="L17" s="6"/>
      <c r="M17" s="6"/>
    </row>
    <row r="18" spans="4:7" ht="13.5" thickBot="1">
      <c r="D18" s="39" t="s">
        <v>146</v>
      </c>
      <c r="E18" s="107">
        <f>'MTEF Case Study'!AB33</f>
        <v>92475</v>
      </c>
      <c r="F18" s="98">
        <f>'MTEF Case Study'!AC33</f>
        <v>0.15</v>
      </c>
      <c r="G18" s="23" t="s">
        <v>145</v>
      </c>
    </row>
    <row r="19" spans="4:7" ht="13.5" thickBot="1">
      <c r="D19" s="39" t="s">
        <v>149</v>
      </c>
      <c r="E19" s="112">
        <f>'MTEF Case Study'!AB35</f>
        <v>58486000000</v>
      </c>
      <c r="F19" s="58"/>
      <c r="G19" s="111"/>
    </row>
    <row r="20" spans="4:5" ht="13.5" thickBot="1">
      <c r="D20" s="39" t="s">
        <v>150</v>
      </c>
      <c r="E20" s="110">
        <f>'MTEF Case Study'!AB36</f>
        <v>9780000000</v>
      </c>
    </row>
    <row r="21" spans="4:5" ht="13.5" thickBot="1">
      <c r="D21" s="57" t="s">
        <v>3</v>
      </c>
      <c r="E21" s="21">
        <f>'MTEF Case Study'!AB37</f>
        <v>0.08</v>
      </c>
    </row>
    <row r="22" ht="12.75">
      <c r="F22" s="51"/>
    </row>
    <row r="23" ht="12.75">
      <c r="F23" s="51"/>
    </row>
    <row r="24" ht="12.75">
      <c r="F24" s="51"/>
    </row>
    <row r="25" ht="12.75">
      <c r="F25" s="51"/>
    </row>
    <row r="26" ht="12.75">
      <c r="F26" s="51"/>
    </row>
    <row r="27" ht="12.75">
      <c r="F27" s="51"/>
    </row>
    <row r="28" ht="12.75">
      <c r="F28" s="51"/>
    </row>
    <row r="29" ht="12.75">
      <c r="F29" s="51"/>
    </row>
    <row r="30" ht="12.75">
      <c r="F30" s="51"/>
    </row>
    <row r="31" ht="12.75">
      <c r="F31" s="51"/>
    </row>
    <row r="32" ht="12.75">
      <c r="F32" s="51"/>
    </row>
    <row r="33" ht="12.75">
      <c r="F33" s="51"/>
    </row>
    <row r="34" spans="5:6" ht="12.75">
      <c r="E34" s="5"/>
      <c r="F34" s="51"/>
    </row>
    <row r="35" spans="4:7" ht="12.75">
      <c r="D35" s="8" t="s">
        <v>247</v>
      </c>
      <c r="F35" s="5"/>
      <c r="G35" s="51"/>
    </row>
    <row r="36" spans="5:9" ht="13.5" thickBot="1">
      <c r="E36" s="7">
        <v>0</v>
      </c>
      <c r="F36" s="7">
        <v>1</v>
      </c>
      <c r="G36" s="7">
        <v>2</v>
      </c>
      <c r="H36" s="7">
        <v>3</v>
      </c>
      <c r="I36" s="7">
        <v>4</v>
      </c>
    </row>
    <row r="37" spans="4:9" ht="13.5" thickBot="1">
      <c r="D37" s="5" t="s">
        <v>248</v>
      </c>
      <c r="E37" s="26"/>
      <c r="F37" s="26"/>
      <c r="G37" s="26"/>
      <c r="H37" s="26"/>
      <c r="I37" s="26"/>
    </row>
    <row r="38" spans="4:9" ht="13.5" thickBot="1">
      <c r="D38" s="5" t="s">
        <v>270</v>
      </c>
      <c r="E38" s="102"/>
      <c r="F38" s="102"/>
      <c r="G38" s="102"/>
      <c r="H38" s="102"/>
      <c r="I38" s="102"/>
    </row>
    <row r="39" spans="4:9" ht="13.5" thickBot="1">
      <c r="D39" s="5" t="s">
        <v>153</v>
      </c>
      <c r="E39" s="29"/>
      <c r="F39" s="29"/>
      <c r="G39" s="29"/>
      <c r="H39" s="102"/>
      <c r="I39" s="102"/>
    </row>
    <row r="40" spans="4:9" ht="13.5" thickBot="1">
      <c r="D40" s="5" t="s">
        <v>154</v>
      </c>
      <c r="E40" s="26"/>
      <c r="F40" s="26"/>
      <c r="G40" s="26"/>
      <c r="H40" s="26"/>
      <c r="I40" s="26"/>
    </row>
    <row r="41" spans="4:9" ht="13.5" thickBot="1">
      <c r="D41" s="5" t="s">
        <v>271</v>
      </c>
      <c r="E41" s="102"/>
      <c r="F41" s="108"/>
      <c r="G41" s="108"/>
      <c r="H41" s="108"/>
      <c r="I41" s="108"/>
    </row>
    <row r="42" spans="4:9" ht="13.5" thickBot="1">
      <c r="D42" s="5" t="s">
        <v>155</v>
      </c>
      <c r="E42" s="26"/>
      <c r="F42" s="26"/>
      <c r="G42" s="26"/>
      <c r="H42" s="26"/>
      <c r="I42" s="26"/>
    </row>
    <row r="43" spans="4:9" ht="13.5" thickBot="1">
      <c r="D43" s="5" t="s">
        <v>272</v>
      </c>
      <c r="E43" s="27"/>
      <c r="F43" s="29"/>
      <c r="G43" s="29"/>
      <c r="H43" s="29"/>
      <c r="I43" s="29"/>
    </row>
    <row r="44" spans="4:9" ht="13.5" thickBot="1">
      <c r="D44" s="5" t="s">
        <v>273</v>
      </c>
      <c r="E44" s="27"/>
      <c r="F44" s="30"/>
      <c r="G44" s="30"/>
      <c r="H44" s="30"/>
      <c r="I44" s="30"/>
    </row>
    <row r="45" spans="4:9" ht="12.75">
      <c r="D45" s="5"/>
      <c r="E45" s="45"/>
      <c r="F45" s="46"/>
      <c r="G45" s="46"/>
      <c r="H45" s="46"/>
      <c r="I45" s="46"/>
    </row>
    <row r="46" spans="4:9" ht="13.5" thickBot="1">
      <c r="D46" s="34" t="s">
        <v>156</v>
      </c>
      <c r="E46" s="7">
        <v>0</v>
      </c>
      <c r="F46" s="7">
        <v>1</v>
      </c>
      <c r="G46" s="7">
        <v>2</v>
      </c>
      <c r="H46" s="7">
        <v>3</v>
      </c>
      <c r="I46" s="7">
        <v>4</v>
      </c>
    </row>
    <row r="47" spans="4:9" ht="13.5" thickBot="1">
      <c r="D47" s="5" t="s">
        <v>161</v>
      </c>
      <c r="E47" s="104"/>
      <c r="F47" s="104"/>
      <c r="G47" s="104"/>
      <c r="H47" s="104"/>
      <c r="I47" s="104"/>
    </row>
    <row r="48" spans="4:9" ht="13.5" thickBot="1">
      <c r="D48" s="5" t="s">
        <v>157</v>
      </c>
      <c r="E48" s="104"/>
      <c r="F48" s="104"/>
      <c r="G48" s="104"/>
      <c r="H48" s="104"/>
      <c r="I48" s="104"/>
    </row>
    <row r="49" spans="4:9" ht="13.5" thickBot="1">
      <c r="D49" s="5" t="s">
        <v>273</v>
      </c>
      <c r="E49" s="104"/>
      <c r="F49" s="104"/>
      <c r="G49" s="104"/>
      <c r="H49" s="104"/>
      <c r="I49" s="104"/>
    </row>
    <row r="50" spans="4:9" ht="13.5" thickBot="1">
      <c r="D50" s="5" t="s">
        <v>24</v>
      </c>
      <c r="E50" s="105"/>
      <c r="F50" s="104"/>
      <c r="G50" s="104"/>
      <c r="H50" s="104"/>
      <c r="I50" s="104"/>
    </row>
    <row r="51" spans="4:9" ht="13.5" thickBot="1">
      <c r="D51" s="5" t="s">
        <v>164</v>
      </c>
      <c r="E51" s="28"/>
      <c r="F51" s="35"/>
      <c r="G51" s="35"/>
      <c r="H51" s="35"/>
      <c r="I51" s="35"/>
    </row>
    <row r="52" spans="4:9" ht="13.5" thickBot="1">
      <c r="D52" s="5" t="s">
        <v>165</v>
      </c>
      <c r="E52" s="32"/>
      <c r="F52" s="32"/>
      <c r="G52" s="32"/>
      <c r="H52" s="32"/>
      <c r="I52" s="32"/>
    </row>
    <row r="53" spans="4:9" ht="13.5" thickBot="1">
      <c r="D53" s="5" t="s">
        <v>267</v>
      </c>
      <c r="E53" s="104"/>
      <c r="F53" s="104"/>
      <c r="G53" s="104"/>
      <c r="H53" s="104"/>
      <c r="I53" s="104"/>
    </row>
    <row r="54" spans="4:9" ht="13.5" thickBot="1">
      <c r="D54" s="5" t="s">
        <v>167</v>
      </c>
      <c r="E54" s="104"/>
      <c r="F54" s="109"/>
      <c r="G54" s="6"/>
      <c r="H54" s="6"/>
      <c r="I54" s="6"/>
    </row>
    <row r="55" spans="4:9" ht="13.5" thickBot="1">
      <c r="D55" s="5" t="s">
        <v>243</v>
      </c>
      <c r="E55" s="28"/>
      <c r="F55" s="100"/>
      <c r="G55" s="6"/>
      <c r="H55" s="103"/>
      <c r="I55" s="6"/>
    </row>
    <row r="56" spans="4:9" ht="12.75">
      <c r="D56" s="5"/>
      <c r="E56" s="99"/>
      <c r="F56" s="47"/>
      <c r="G56" s="6"/>
      <c r="H56" s="6"/>
      <c r="I56" s="6"/>
    </row>
    <row r="57" spans="4:9" ht="12.75">
      <c r="D57" s="5"/>
      <c r="E57" s="99"/>
      <c r="F57" s="47"/>
      <c r="G57" s="6"/>
      <c r="H57" s="6"/>
      <c r="I57" s="6"/>
    </row>
    <row r="58" spans="4:9" ht="12.75">
      <c r="D58" s="34" t="s">
        <v>268</v>
      </c>
      <c r="E58" s="101">
        <f>'MTEF Case Study'!AB50</f>
        <v>0.15</v>
      </c>
      <c r="F58" s="6"/>
      <c r="G58" s="6"/>
      <c r="H58" s="6"/>
      <c r="I58" s="6"/>
    </row>
    <row r="59" spans="4:9" ht="13.5" thickBot="1">
      <c r="D59" s="34" t="s">
        <v>269</v>
      </c>
      <c r="E59" s="7">
        <v>0</v>
      </c>
      <c r="F59" s="7">
        <v>1</v>
      </c>
      <c r="G59" s="7">
        <v>2</v>
      </c>
      <c r="H59" s="7">
        <v>3</v>
      </c>
      <c r="I59" s="7">
        <v>4</v>
      </c>
    </row>
    <row r="60" spans="4:9" ht="13.5" thickBot="1">
      <c r="D60" s="5" t="s">
        <v>161</v>
      </c>
      <c r="E60" s="104"/>
      <c r="F60" s="104"/>
      <c r="G60" s="104"/>
      <c r="H60" s="104"/>
      <c r="I60" s="104"/>
    </row>
    <row r="61" spans="4:9" ht="13.5" thickBot="1">
      <c r="D61" s="5" t="s">
        <v>157</v>
      </c>
      <c r="E61" s="104"/>
      <c r="F61" s="104"/>
      <c r="G61" s="104"/>
      <c r="H61" s="104"/>
      <c r="I61" s="104"/>
    </row>
    <row r="62" spans="4:9" ht="13.5" thickBot="1">
      <c r="D62" s="5" t="s">
        <v>273</v>
      </c>
      <c r="E62" s="104"/>
      <c r="F62" s="104"/>
      <c r="G62" s="104"/>
      <c r="H62" s="104"/>
      <c r="I62" s="104"/>
    </row>
    <row r="63" spans="4:9" ht="13.5" thickBot="1">
      <c r="D63" s="5" t="s">
        <v>24</v>
      </c>
      <c r="E63" s="105"/>
      <c r="F63" s="104"/>
      <c r="G63" s="104"/>
      <c r="H63" s="104"/>
      <c r="I63" s="104"/>
    </row>
    <row r="64" spans="4:9" ht="13.5" thickBot="1">
      <c r="D64" s="5" t="s">
        <v>164</v>
      </c>
      <c r="E64" s="28"/>
      <c r="F64" s="35"/>
      <c r="G64" s="35"/>
      <c r="H64" s="35"/>
      <c r="I64" s="35"/>
    </row>
    <row r="65" spans="4:9" ht="13.5" thickBot="1">
      <c r="D65" s="5" t="s">
        <v>165</v>
      </c>
      <c r="E65" s="32"/>
      <c r="F65" s="32"/>
      <c r="G65" s="32"/>
      <c r="H65" s="32"/>
      <c r="I65" s="32"/>
    </row>
    <row r="66" spans="4:9" ht="13.5" thickBot="1">
      <c r="D66" s="5" t="s">
        <v>267</v>
      </c>
      <c r="E66" s="104"/>
      <c r="F66" s="104"/>
      <c r="G66" s="104"/>
      <c r="H66" s="104"/>
      <c r="I66" s="104"/>
    </row>
    <row r="67" spans="4:9" ht="13.5" thickBot="1">
      <c r="D67" s="5" t="s">
        <v>167</v>
      </c>
      <c r="E67" s="104"/>
      <c r="F67" s="109"/>
      <c r="G67" s="6"/>
      <c r="H67" s="6"/>
      <c r="I67" s="6"/>
    </row>
    <row r="68" spans="4:9" ht="13.5" thickBot="1">
      <c r="D68" s="5" t="s">
        <v>243</v>
      </c>
      <c r="E68" s="28"/>
      <c r="F68" s="100"/>
      <c r="G68" s="6"/>
      <c r="H68" s="103"/>
      <c r="I68" s="6"/>
    </row>
    <row r="69" spans="2:14" ht="13.5" thickBot="1">
      <c r="B69" s="61"/>
      <c r="C69" s="61">
        <v>1</v>
      </c>
      <c r="D69" s="61" t="s">
        <v>188</v>
      </c>
      <c r="E69" s="68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3.5" thickBot="1">
      <c r="B70" s="61"/>
      <c r="C70" s="61">
        <v>2</v>
      </c>
      <c r="D70" s="61" t="s">
        <v>189</v>
      </c>
      <c r="E70" s="68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12.75">
      <c r="B71" s="61"/>
      <c r="C71" s="61">
        <v>3</v>
      </c>
      <c r="D71" s="61" t="s">
        <v>283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ht="13.5" thickBot="1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6:9" ht="13.5" thickBot="1">
      <c r="F73" s="43"/>
      <c r="G73" s="2" t="s">
        <v>281</v>
      </c>
      <c r="H73" s="88"/>
      <c r="I73" s="113"/>
    </row>
    <row r="74" spans="5:14" s="61" customFormat="1" ht="13.5" thickBot="1">
      <c r="E74" s="73">
        <v>0</v>
      </c>
      <c r="F74" s="73">
        <v>1</v>
      </c>
      <c r="G74" s="73">
        <v>2</v>
      </c>
      <c r="H74" s="73">
        <v>3</v>
      </c>
      <c r="I74" s="73">
        <v>4</v>
      </c>
      <c r="J74"/>
      <c r="K74"/>
      <c r="L74"/>
      <c r="M74"/>
      <c r="N74"/>
    </row>
    <row r="75" spans="4:14" s="61" customFormat="1" ht="13.5" thickBot="1">
      <c r="D75" s="57" t="s">
        <v>191</v>
      </c>
      <c r="E75">
        <f>E47</f>
        <v>0</v>
      </c>
      <c r="F75" s="69"/>
      <c r="G75" s="69"/>
      <c r="H75" s="69"/>
      <c r="I75" s="69"/>
      <c r="J75"/>
      <c r="K75"/>
      <c r="L75"/>
      <c r="M75"/>
      <c r="N75"/>
    </row>
    <row r="76" spans="4:14" s="61" customFormat="1" ht="13.5" thickBot="1">
      <c r="D76" s="57"/>
      <c r="E76" s="84"/>
      <c r="F76" s="85"/>
      <c r="G76" s="85"/>
      <c r="H76" s="85"/>
      <c r="I76" s="85"/>
      <c r="J76"/>
      <c r="K76"/>
      <c r="L76"/>
      <c r="M76"/>
      <c r="N76"/>
    </row>
    <row r="77" spans="4:14" s="80" customFormat="1" ht="13.5" thickBot="1">
      <c r="D77" s="61"/>
      <c r="E77" s="61"/>
      <c r="F77" s="1"/>
      <c r="G77" s="2" t="s">
        <v>282</v>
      </c>
      <c r="H77" s="44"/>
      <c r="K77"/>
      <c r="L77"/>
      <c r="M77"/>
      <c r="N77"/>
    </row>
    <row r="78" spans="5:14" s="80" customFormat="1" ht="13.5" thickBot="1">
      <c r="E78" s="81">
        <v>0</v>
      </c>
      <c r="F78" s="81">
        <v>1</v>
      </c>
      <c r="G78" s="81">
        <v>2</v>
      </c>
      <c r="H78" s="81">
        <v>3</v>
      </c>
      <c r="I78" s="81">
        <v>4</v>
      </c>
      <c r="J78"/>
      <c r="K78"/>
      <c r="L78"/>
      <c r="M78"/>
      <c r="N78"/>
    </row>
    <row r="79" spans="4:14" s="80" customFormat="1" ht="13.5" thickBot="1">
      <c r="D79" s="82" t="s">
        <v>284</v>
      </c>
      <c r="E79" s="83"/>
      <c r="F79" s="114"/>
      <c r="G79" s="114"/>
      <c r="H79" s="114"/>
      <c r="I79" s="114"/>
      <c r="J79"/>
      <c r="K79"/>
      <c r="L79"/>
      <c r="M79"/>
      <c r="N79"/>
    </row>
  </sheetData>
  <printOptions/>
  <pageMargins left="0.3" right="0.3" top="0.7" bottom="0.7" header="0.5" footer="0.5"/>
  <pageSetup orientation="landscape" paperSize="9" scale="70"/>
  <headerFooter alignWithMargins="0">
    <oddHeader>&amp;L&amp;10Fiche 4&amp;C&amp;10Corrigé au Projet Contre le SIDA</oddHeader>
    <oddFooter>&amp;C&amp;10-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="125" zoomScaleNormal="125" workbookViewId="0" topLeftCell="A1">
      <selection activeCell="A3" sqref="A3"/>
    </sheetView>
  </sheetViews>
  <sheetFormatPr defaultColWidth="11.5546875" defaultRowHeight="15.75"/>
  <cols>
    <col min="1" max="1" width="19.6640625" style="0" customWidth="1"/>
    <col min="3" max="3" width="20.88671875" style="0" customWidth="1"/>
    <col min="4" max="5" width="14.6640625" style="0" customWidth="1"/>
    <col min="6" max="6" width="14.88671875" style="0" customWidth="1"/>
    <col min="7" max="7" width="13.88671875" style="0" customWidth="1"/>
    <col min="8" max="11" width="12.4453125" style="0" customWidth="1"/>
    <col min="12" max="12" width="12.3359375" style="0" customWidth="1"/>
  </cols>
  <sheetData>
    <row r="1" spans="4:7" ht="13.5" thickBot="1">
      <c r="D1" s="126" t="s">
        <v>266</v>
      </c>
      <c r="E1" s="127"/>
      <c r="F1" s="127"/>
      <c r="G1" s="128"/>
    </row>
    <row r="2" spans="1:11" ht="12.75">
      <c r="A2" s="34"/>
      <c r="K2" s="63" t="s">
        <v>17</v>
      </c>
    </row>
    <row r="3" ht="12.75">
      <c r="B3" s="4" t="s">
        <v>43</v>
      </c>
    </row>
    <row r="4" ht="12.75">
      <c r="C4" t="s">
        <v>126</v>
      </c>
    </row>
    <row r="5" ht="12.75">
      <c r="C5" t="s">
        <v>127</v>
      </c>
    </row>
    <row r="6" spans="4:6" ht="12.75">
      <c r="D6" s="39" t="s">
        <v>223</v>
      </c>
      <c r="E6" s="73">
        <f>'MTEF Case Study'!AM28</f>
        <v>10</v>
      </c>
      <c r="F6" t="s">
        <v>222</v>
      </c>
    </row>
    <row r="7" spans="4:5" ht="13.5" thickBot="1">
      <c r="D7" s="39"/>
      <c r="E7" s="73"/>
    </row>
    <row r="8" spans="4:5" ht="13.5" thickBot="1">
      <c r="D8" s="57" t="s">
        <v>48</v>
      </c>
      <c r="E8" s="48">
        <f>'MTEF Case Study'!AN30</f>
        <v>23000000</v>
      </c>
    </row>
    <row r="9" spans="4:7" ht="13.5" thickBot="1">
      <c r="D9" s="57" t="s">
        <v>128</v>
      </c>
      <c r="E9" s="50">
        <f>'MTEF Case Study'!AN31</f>
        <v>0.03</v>
      </c>
      <c r="G9" s="4"/>
    </row>
    <row r="10" spans="4:11" ht="13.5" thickBot="1">
      <c r="D10" s="57" t="s">
        <v>129</v>
      </c>
      <c r="E10" s="48">
        <f>'MTEF Case Study'!AN32</f>
        <v>2372485</v>
      </c>
      <c r="G10" s="6"/>
      <c r="H10" s="6"/>
      <c r="I10" s="6"/>
      <c r="K10" s="6"/>
    </row>
    <row r="11" spans="4:11" ht="13.5" thickBot="1">
      <c r="D11" s="57" t="s">
        <v>98</v>
      </c>
      <c r="E11" s="49">
        <f>'MTEF Case Study'!AN33</f>
        <v>103151.52173913043</v>
      </c>
      <c r="G11" s="6"/>
      <c r="H11" s="6"/>
      <c r="I11" s="6"/>
      <c r="K11" s="6"/>
    </row>
    <row r="12" spans="4:11" ht="13.5" thickBot="1">
      <c r="D12" s="57" t="s">
        <v>130</v>
      </c>
      <c r="E12" s="50">
        <f>'MTEF Case Study'!AN34</f>
        <v>0.25</v>
      </c>
      <c r="G12" s="6"/>
      <c r="H12" s="6"/>
      <c r="I12" s="33"/>
      <c r="K12" s="6"/>
    </row>
    <row r="13" spans="4:11" ht="13.5" thickBot="1">
      <c r="D13" s="57" t="s">
        <v>208</v>
      </c>
      <c r="E13" s="50">
        <f>'MTEF Case Study'!AN35</f>
        <v>0.05</v>
      </c>
      <c r="G13" s="6"/>
      <c r="H13" s="6"/>
      <c r="I13" s="6"/>
      <c r="K13" s="6"/>
    </row>
    <row r="14" spans="4:11" ht="13.5" thickBot="1">
      <c r="D14" s="57" t="s">
        <v>132</v>
      </c>
      <c r="E14" s="50">
        <f>'MTEF Case Study'!AN36</f>
        <v>0.3</v>
      </c>
      <c r="G14" s="6"/>
      <c r="H14" s="6"/>
      <c r="I14" s="6"/>
      <c r="K14" s="6"/>
    </row>
    <row r="15" spans="4:11" ht="13.5" thickBot="1">
      <c r="D15" s="57" t="s">
        <v>285</v>
      </c>
      <c r="E15" s="50">
        <f>'MTEF Case Study'!AN37</f>
        <v>0.1</v>
      </c>
      <c r="F15" s="6"/>
      <c r="G15" s="6">
        <v>0</v>
      </c>
      <c r="H15" s="6">
        <v>1</v>
      </c>
      <c r="I15" s="6">
        <v>2</v>
      </c>
      <c r="J15" s="6">
        <v>3</v>
      </c>
      <c r="K15" s="6">
        <v>4</v>
      </c>
    </row>
    <row r="16" spans="4:11" ht="13.5" thickBot="1">
      <c r="D16" s="57" t="s">
        <v>134</v>
      </c>
      <c r="E16" s="49">
        <f>'MTEF Case Study'!AN38</f>
        <v>900000</v>
      </c>
      <c r="F16" s="5" t="s">
        <v>24</v>
      </c>
      <c r="G16" s="104">
        <f>C52</f>
        <v>0</v>
      </c>
      <c r="H16" s="104">
        <f>D52</f>
        <v>0</v>
      </c>
      <c r="I16" s="104">
        <f>E52</f>
        <v>0</v>
      </c>
      <c r="J16" s="104">
        <f>F52</f>
        <v>0</v>
      </c>
      <c r="K16" s="104">
        <f>G52</f>
        <v>0</v>
      </c>
    </row>
    <row r="17" spans="4:11" ht="13.5" thickBot="1">
      <c r="D17" s="57" t="s">
        <v>135</v>
      </c>
      <c r="E17" s="49">
        <f>'MTEF Case Study'!AN39</f>
        <v>4000</v>
      </c>
      <c r="F17" s="5" t="s">
        <v>265</v>
      </c>
      <c r="G17" s="104">
        <f>-C56</f>
        <v>0</v>
      </c>
      <c r="H17" s="104">
        <f>-D56</f>
        <v>0</v>
      </c>
      <c r="I17" s="104">
        <f>-E56</f>
        <v>0</v>
      </c>
      <c r="J17" s="104">
        <f>-F56</f>
        <v>0</v>
      </c>
      <c r="K17" s="104">
        <f>-G56</f>
        <v>0</v>
      </c>
    </row>
    <row r="18" spans="4:5" ht="13.5" thickBot="1">
      <c r="D18" s="57" t="s">
        <v>136</v>
      </c>
      <c r="E18" s="49">
        <f>'MTEF Case Study'!AN40</f>
        <v>600000</v>
      </c>
    </row>
    <row r="19" spans="4:5" ht="13.5" thickBot="1">
      <c r="D19" s="57" t="s">
        <v>137</v>
      </c>
      <c r="E19" s="49">
        <f>'MTEF Case Study'!AN41</f>
        <v>6000</v>
      </c>
    </row>
    <row r="20" spans="4:5" ht="13.5" thickBot="1">
      <c r="D20" s="57" t="s">
        <v>138</v>
      </c>
      <c r="E20" s="52" t="str">
        <f>'MTEF Case Study'!AN42</f>
        <v>4,5</v>
      </c>
    </row>
    <row r="21" spans="4:5" ht="13.5" thickBot="1">
      <c r="D21" s="57" t="s">
        <v>158</v>
      </c>
      <c r="E21" s="53">
        <v>12000000</v>
      </c>
    </row>
    <row r="22" spans="4:5" ht="13.5" thickBot="1">
      <c r="D22" s="57" t="s">
        <v>256</v>
      </c>
      <c r="E22" s="120">
        <v>0.5</v>
      </c>
    </row>
    <row r="23" spans="4:5" ht="13.5" thickBot="1">
      <c r="D23" s="57" t="s">
        <v>3</v>
      </c>
      <c r="E23" s="50">
        <f>'MTEF Case Study'!AN44</f>
        <v>0.08</v>
      </c>
    </row>
    <row r="24" ht="12.75">
      <c r="B24" s="38" t="s">
        <v>170</v>
      </c>
    </row>
    <row r="25" spans="3:12" s="61" customFormat="1" ht="13.5" thickBot="1">
      <c r="C25" s="73">
        <v>0</v>
      </c>
      <c r="D25" s="73">
        <v>1</v>
      </c>
      <c r="E25" s="73">
        <v>2</v>
      </c>
      <c r="F25" s="73">
        <v>3</v>
      </c>
      <c r="G25" s="73">
        <v>4</v>
      </c>
      <c r="H25" s="73">
        <v>5</v>
      </c>
      <c r="I25" s="73">
        <v>6</v>
      </c>
      <c r="J25" s="73">
        <v>7</v>
      </c>
      <c r="K25" s="73">
        <v>8</v>
      </c>
      <c r="L25" s="73">
        <v>9</v>
      </c>
    </row>
    <row r="26" spans="2:12" ht="13.5" thickBot="1">
      <c r="B26" s="5" t="s">
        <v>276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3.5" thickBot="1">
      <c r="B27" s="5" t="s">
        <v>207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2" ht="13.5" thickBot="1">
      <c r="B28" s="5" t="s">
        <v>286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3.5" thickBot="1">
      <c r="B29" s="5" t="s">
        <v>209</v>
      </c>
      <c r="C29" s="26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3.5" thickBot="1">
      <c r="B30" s="5" t="s">
        <v>210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2:13" ht="13.5" thickBot="1">
      <c r="B31" s="5" t="s">
        <v>217</v>
      </c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115"/>
    </row>
    <row r="32" spans="2:13" ht="13.5" thickBot="1">
      <c r="B32" s="5" t="s">
        <v>215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15"/>
    </row>
    <row r="33" spans="2:12" ht="13.5" thickBot="1">
      <c r="B33" s="5" t="s">
        <v>218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3.5" thickBot="1">
      <c r="B34" s="5" t="s">
        <v>257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3.5" thickBot="1">
      <c r="B35" s="5" t="s">
        <v>216</v>
      </c>
      <c r="C35" s="31"/>
      <c r="D35" s="29"/>
      <c r="E35" s="29"/>
      <c r="F35" s="29"/>
      <c r="G35" s="29"/>
      <c r="H35" s="29"/>
      <c r="I35" s="29"/>
      <c r="J35" s="29"/>
      <c r="K35" s="29"/>
      <c r="L35" s="29"/>
    </row>
    <row r="36" ht="12.75">
      <c r="B36" s="5"/>
    </row>
    <row r="37" ht="12.75">
      <c r="B37" s="42" t="s">
        <v>225</v>
      </c>
    </row>
    <row r="38" spans="2:12" s="61" customFormat="1" ht="13.5" thickBot="1">
      <c r="B38" s="57"/>
      <c r="C38" s="73">
        <v>0</v>
      </c>
      <c r="D38" s="73">
        <v>1</v>
      </c>
      <c r="E38" s="73">
        <v>2</v>
      </c>
      <c r="F38" s="73">
        <v>3</v>
      </c>
      <c r="G38" s="73">
        <v>4</v>
      </c>
      <c r="H38" s="73">
        <v>5</v>
      </c>
      <c r="I38" s="73">
        <v>6</v>
      </c>
      <c r="J38" s="73">
        <v>7</v>
      </c>
      <c r="K38" s="73">
        <v>8</v>
      </c>
      <c r="L38" s="73">
        <v>9</v>
      </c>
    </row>
    <row r="39" spans="2:12" ht="13.5" thickBot="1">
      <c r="B39" s="5" t="s">
        <v>161</v>
      </c>
      <c r="C39" s="36"/>
      <c r="D39" s="40"/>
      <c r="E39" s="40"/>
      <c r="F39" s="40"/>
      <c r="G39" s="40"/>
      <c r="H39" s="40"/>
      <c r="I39" s="40"/>
      <c r="J39" s="40"/>
      <c r="K39" s="40"/>
      <c r="L39" s="116"/>
    </row>
    <row r="40" spans="2:12" ht="13.5" thickBot="1">
      <c r="B40" s="5" t="s">
        <v>211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2:12" ht="13.5" thickBot="1">
      <c r="B41" s="5" t="s">
        <v>212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ht="13.5" thickBot="1">
      <c r="B42" s="5" t="s">
        <v>213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2:12" ht="13.5" thickBot="1">
      <c r="B43" s="5" t="s">
        <v>214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2:11" ht="12.75">
      <c r="B44" s="5"/>
      <c r="C44" s="56"/>
      <c r="D44" s="56"/>
      <c r="E44" s="56"/>
      <c r="F44" s="56"/>
      <c r="G44" s="56"/>
      <c r="H44" s="56"/>
      <c r="I44" s="56"/>
      <c r="J44" s="56"/>
      <c r="K44" s="56"/>
    </row>
    <row r="45" spans="2:11" ht="12.75">
      <c r="B45" s="5"/>
      <c r="C45" s="56"/>
      <c r="D45" s="56"/>
      <c r="E45" s="56"/>
      <c r="F45" s="56"/>
      <c r="G45" s="56"/>
      <c r="H45" s="56"/>
      <c r="I45" s="56"/>
      <c r="J45" s="56"/>
      <c r="K45" s="56"/>
    </row>
    <row r="46" ht="12.75">
      <c r="B46" s="42" t="s">
        <v>224</v>
      </c>
    </row>
    <row r="47" spans="2:12" s="61" customFormat="1" ht="13.5" thickBot="1">
      <c r="B47" s="57"/>
      <c r="C47" s="73">
        <v>0</v>
      </c>
      <c r="D47" s="73">
        <v>1</v>
      </c>
      <c r="E47" s="73">
        <v>2</v>
      </c>
      <c r="F47" s="73">
        <v>3</v>
      </c>
      <c r="G47" s="73">
        <v>4</v>
      </c>
      <c r="H47" s="73">
        <v>5</v>
      </c>
      <c r="I47" s="73">
        <v>6</v>
      </c>
      <c r="J47" s="73">
        <v>7</v>
      </c>
      <c r="K47" s="73">
        <v>8</v>
      </c>
      <c r="L47" s="73">
        <v>9</v>
      </c>
    </row>
    <row r="48" spans="2:12" ht="13.5" thickBot="1">
      <c r="B48" s="5" t="s">
        <v>161</v>
      </c>
      <c r="C48" s="121"/>
      <c r="D48" s="121"/>
      <c r="E48" s="121"/>
      <c r="F48" s="121"/>
      <c r="G48" s="121"/>
      <c r="H48" s="104"/>
      <c r="I48" s="104"/>
      <c r="J48" s="104"/>
      <c r="K48" s="104"/>
      <c r="L48" s="104"/>
    </row>
    <row r="49" spans="2:12" ht="13.5" thickBot="1">
      <c r="B49" s="5" t="s">
        <v>226</v>
      </c>
      <c r="C49" s="121"/>
      <c r="D49" s="121"/>
      <c r="E49" s="121"/>
      <c r="F49" s="121"/>
      <c r="G49" s="121"/>
      <c r="H49" s="104"/>
      <c r="I49" s="104"/>
      <c r="J49" s="104"/>
      <c r="K49" s="104"/>
      <c r="L49" s="104"/>
    </row>
    <row r="50" spans="2:12" ht="13.5" thickBot="1">
      <c r="B50" s="5" t="s">
        <v>227</v>
      </c>
      <c r="C50" s="121"/>
      <c r="D50" s="121"/>
      <c r="E50" s="121"/>
      <c r="F50" s="121"/>
      <c r="G50" s="121"/>
      <c r="H50" s="104"/>
      <c r="I50" s="104"/>
      <c r="J50" s="104"/>
      <c r="K50" s="104"/>
      <c r="L50" s="104"/>
    </row>
    <row r="51" spans="2:12" ht="13.5" thickBot="1">
      <c r="B51" s="5" t="s">
        <v>228</v>
      </c>
      <c r="C51" s="121"/>
      <c r="D51" s="121"/>
      <c r="E51" s="121"/>
      <c r="F51" s="121"/>
      <c r="G51" s="121"/>
      <c r="H51" s="104"/>
      <c r="I51" s="104"/>
      <c r="J51" s="104"/>
      <c r="K51" s="104"/>
      <c r="L51" s="104"/>
    </row>
    <row r="52" spans="2:12" ht="13.5" thickBot="1">
      <c r="B52" s="5" t="s">
        <v>229</v>
      </c>
      <c r="C52" s="121"/>
      <c r="D52" s="121"/>
      <c r="E52" s="121"/>
      <c r="F52" s="121"/>
      <c r="G52" s="121"/>
      <c r="H52" s="104"/>
      <c r="I52" s="104"/>
      <c r="J52" s="104"/>
      <c r="K52" s="104"/>
      <c r="L52" s="104"/>
    </row>
    <row r="53" spans="2:12" ht="13.5" thickBot="1">
      <c r="B53" s="5" t="s">
        <v>18</v>
      </c>
      <c r="C53" s="122"/>
      <c r="D53" s="121"/>
      <c r="E53" s="121"/>
      <c r="F53" s="121"/>
      <c r="G53" s="121"/>
      <c r="H53" s="104"/>
      <c r="I53" s="104"/>
      <c r="J53" s="104"/>
      <c r="K53" s="104"/>
      <c r="L53" s="104"/>
    </row>
    <row r="54" spans="2:7" ht="13.5" thickBot="1">
      <c r="B54" s="5" t="s">
        <v>164</v>
      </c>
      <c r="C54" s="66"/>
      <c r="D54" s="61"/>
      <c r="E54" s="61"/>
      <c r="F54" s="61"/>
      <c r="G54" s="61"/>
    </row>
    <row r="55" spans="2:12" ht="13.5" thickBot="1">
      <c r="B55" s="5" t="s">
        <v>165</v>
      </c>
      <c r="C55" s="72"/>
      <c r="D55" s="72"/>
      <c r="E55" s="72"/>
      <c r="F55" s="72"/>
      <c r="G55" s="72"/>
      <c r="H55" s="32"/>
      <c r="I55" s="32"/>
      <c r="J55" s="32"/>
      <c r="K55" s="32"/>
      <c r="L55" s="32"/>
    </row>
    <row r="56" spans="2:12" ht="13.5" thickBot="1">
      <c r="B56" s="5" t="s">
        <v>252</v>
      </c>
      <c r="C56" s="121"/>
      <c r="D56" s="121"/>
      <c r="E56" s="121"/>
      <c r="F56" s="121"/>
      <c r="G56" s="121"/>
      <c r="H56" s="26"/>
      <c r="I56" s="26"/>
      <c r="J56" s="22"/>
      <c r="K56" s="22"/>
      <c r="L56" s="22"/>
    </row>
    <row r="57" spans="2:7" ht="13.5" thickBot="1">
      <c r="B57" s="5" t="s">
        <v>253</v>
      </c>
      <c r="C57" s="121"/>
      <c r="D57" s="58"/>
      <c r="E57" s="58"/>
      <c r="F57" s="58"/>
      <c r="G57" s="58"/>
    </row>
    <row r="58" spans="2:12" ht="13.5" thickBot="1">
      <c r="B58" s="5" t="s">
        <v>254</v>
      </c>
      <c r="C58" s="117"/>
      <c r="D58" s="117"/>
      <c r="E58" s="117"/>
      <c r="F58" s="117"/>
      <c r="G58" s="117"/>
      <c r="H58" s="117"/>
      <c r="I58" s="104"/>
      <c r="J58" s="117"/>
      <c r="K58" s="117"/>
      <c r="L58" s="117"/>
    </row>
    <row r="59" spans="2:12" ht="13.5" thickBot="1">
      <c r="B59" s="5" t="s">
        <v>255</v>
      </c>
      <c r="C59" s="117"/>
      <c r="D59" s="118"/>
      <c r="E59" s="118"/>
      <c r="F59" s="118"/>
      <c r="G59" s="118"/>
      <c r="H59" s="118"/>
      <c r="I59" s="119"/>
      <c r="J59" s="118"/>
      <c r="K59" s="118"/>
      <c r="L59" s="118"/>
    </row>
    <row r="60" spans="2:12" ht="13.5" thickBot="1">
      <c r="B60" s="5" t="s">
        <v>258</v>
      </c>
      <c r="C60" s="117"/>
      <c r="D60" s="118"/>
      <c r="E60" s="118"/>
      <c r="F60" s="118"/>
      <c r="G60" s="118"/>
      <c r="H60" s="118"/>
      <c r="I60" s="119"/>
      <c r="J60" s="118"/>
      <c r="K60" s="118"/>
      <c r="L60" s="118"/>
    </row>
    <row r="61" spans="2:12" ht="13.5" thickBot="1">
      <c r="B61" s="5" t="s">
        <v>187</v>
      </c>
      <c r="C61" s="117"/>
      <c r="D61" s="118"/>
      <c r="E61" s="118"/>
      <c r="F61" s="118"/>
      <c r="G61" s="118"/>
      <c r="H61" s="118"/>
      <c r="I61" s="119"/>
      <c r="J61" s="118"/>
      <c r="K61" s="118"/>
      <c r="L61" s="118"/>
    </row>
    <row r="62" ht="12.75">
      <c r="B62" s="5"/>
    </row>
    <row r="63" ht="12.75">
      <c r="B63" s="42" t="s">
        <v>230</v>
      </c>
    </row>
    <row r="64" spans="2:3" ht="12.75">
      <c r="B64" s="5" t="s">
        <v>231</v>
      </c>
      <c r="C64" s="111">
        <f>'MTEF Case Study'!AM52</f>
        <v>0.2</v>
      </c>
    </row>
    <row r="65" spans="2:12" s="61" customFormat="1" ht="13.5" thickBot="1">
      <c r="B65" s="57"/>
      <c r="C65" s="73">
        <v>0</v>
      </c>
      <c r="D65" s="73">
        <v>1</v>
      </c>
      <c r="E65" s="73">
        <v>2</v>
      </c>
      <c r="F65" s="73">
        <v>3</v>
      </c>
      <c r="G65" s="73">
        <v>4</v>
      </c>
      <c r="H65" s="73">
        <v>5</v>
      </c>
      <c r="I65" s="73">
        <v>6</v>
      </c>
      <c r="J65" s="73">
        <v>7</v>
      </c>
      <c r="K65" s="73">
        <v>8</v>
      </c>
      <c r="L65" s="73">
        <v>9</v>
      </c>
    </row>
    <row r="66" spans="2:12" ht="13.5" thickBot="1">
      <c r="B66" s="5" t="s">
        <v>161</v>
      </c>
      <c r="C66" s="104"/>
      <c r="D66" s="104"/>
      <c r="E66" s="104"/>
      <c r="F66" s="104"/>
      <c r="G66" s="104"/>
      <c r="H66" s="29"/>
      <c r="I66" s="26"/>
      <c r="J66" s="22"/>
      <c r="K66" s="22"/>
      <c r="L66" s="22"/>
    </row>
    <row r="67" spans="2:12" ht="13.5" thickBot="1">
      <c r="B67" s="5" t="s">
        <v>226</v>
      </c>
      <c r="C67" s="104"/>
      <c r="D67" s="104"/>
      <c r="E67" s="104"/>
      <c r="F67" s="104"/>
      <c r="G67" s="104"/>
      <c r="H67" s="29"/>
      <c r="I67" s="29"/>
      <c r="J67" s="22"/>
      <c r="K67" s="22"/>
      <c r="L67" s="22"/>
    </row>
    <row r="68" spans="2:12" ht="13.5" thickBot="1">
      <c r="B68" s="5" t="s">
        <v>227</v>
      </c>
      <c r="C68" s="104"/>
      <c r="D68" s="104"/>
      <c r="E68" s="104"/>
      <c r="F68" s="104"/>
      <c r="G68" s="104"/>
      <c r="H68" s="29"/>
      <c r="I68" s="26"/>
      <c r="J68" s="22"/>
      <c r="K68" s="22"/>
      <c r="L68" s="22"/>
    </row>
    <row r="69" spans="2:12" ht="13.5" thickBot="1">
      <c r="B69" s="5" t="s">
        <v>228</v>
      </c>
      <c r="C69" s="104"/>
      <c r="D69" s="104"/>
      <c r="E69" s="104"/>
      <c r="F69" s="104"/>
      <c r="G69" s="104"/>
      <c r="H69" s="29"/>
      <c r="I69" s="29"/>
      <c r="J69" s="22"/>
      <c r="K69" s="22"/>
      <c r="L69" s="22"/>
    </row>
    <row r="70" spans="2:12" ht="13.5" thickBot="1">
      <c r="B70" s="5" t="s">
        <v>229</v>
      </c>
      <c r="C70" s="104"/>
      <c r="D70" s="104"/>
      <c r="E70" s="104"/>
      <c r="F70" s="104"/>
      <c r="G70" s="104"/>
      <c r="H70" s="29"/>
      <c r="I70" s="26"/>
      <c r="J70" s="22"/>
      <c r="K70" s="22"/>
      <c r="L70" s="22"/>
    </row>
    <row r="71" spans="2:12" ht="13.5" thickBot="1">
      <c r="B71" s="5" t="s">
        <v>18</v>
      </c>
      <c r="C71" s="104"/>
      <c r="D71" s="104"/>
      <c r="E71" s="104"/>
      <c r="F71" s="104"/>
      <c r="G71" s="104"/>
      <c r="H71" s="22"/>
      <c r="I71" s="26"/>
      <c r="J71" s="22"/>
      <c r="K71" s="22"/>
      <c r="L71" s="22"/>
    </row>
    <row r="72" spans="2:12" ht="13.5" thickBot="1">
      <c r="B72" s="5" t="s">
        <v>164</v>
      </c>
      <c r="C72" s="104"/>
      <c r="D72" s="104"/>
      <c r="E72" s="104"/>
      <c r="F72" s="104"/>
      <c r="G72" s="104"/>
      <c r="H72" s="26"/>
      <c r="I72" s="26"/>
      <c r="J72" s="22"/>
      <c r="K72" s="22"/>
      <c r="L72" s="22"/>
    </row>
    <row r="73" spans="2:7" ht="13.5" thickBot="1">
      <c r="B73" s="5" t="s">
        <v>165</v>
      </c>
      <c r="C73" s="123"/>
      <c r="D73" s="123"/>
      <c r="E73" s="123"/>
      <c r="F73" s="123"/>
      <c r="G73" s="123"/>
    </row>
    <row r="74" spans="2:12" ht="13.5" thickBot="1">
      <c r="B74" s="5" t="s">
        <v>252</v>
      </c>
      <c r="C74" s="104"/>
      <c r="D74" s="104"/>
      <c r="E74" s="104"/>
      <c r="F74" s="104"/>
      <c r="G74" s="104"/>
      <c r="H74" s="32"/>
      <c r="I74" s="32"/>
      <c r="J74" s="22"/>
      <c r="K74" s="22"/>
      <c r="L74" s="22"/>
    </row>
    <row r="75" spans="2:12" ht="13.5" thickBot="1">
      <c r="B75" s="5" t="s">
        <v>253</v>
      </c>
      <c r="C75" s="104"/>
      <c r="D75" s="104"/>
      <c r="E75" s="104"/>
      <c r="F75" s="104"/>
      <c r="G75" s="104"/>
      <c r="H75" s="26"/>
      <c r="I75" s="26"/>
      <c r="J75" s="22"/>
      <c r="K75" s="22"/>
      <c r="L75" s="22"/>
    </row>
    <row r="76" spans="2:7" ht="13.5" thickBot="1">
      <c r="B76" s="5" t="s">
        <v>254</v>
      </c>
      <c r="C76" s="104"/>
      <c r="D76" s="58"/>
      <c r="E76" s="58"/>
      <c r="F76" s="58"/>
      <c r="G76" s="58"/>
    </row>
    <row r="77" spans="2:3" ht="13.5" thickBot="1">
      <c r="B77" s="5" t="s">
        <v>255</v>
      </c>
      <c r="C77" s="104"/>
    </row>
    <row r="78" spans="2:3" ht="13.5" thickBot="1">
      <c r="B78" s="5" t="s">
        <v>258</v>
      </c>
      <c r="C78" s="104"/>
    </row>
    <row r="79" spans="2:3" ht="13.5" thickBot="1">
      <c r="B79" s="5" t="s">
        <v>187</v>
      </c>
      <c r="C79" s="104"/>
    </row>
    <row r="80" spans="2:7" ht="12.75">
      <c r="B80" s="5"/>
      <c r="E80" s="54"/>
      <c r="F80" s="55"/>
      <c r="G80" s="54"/>
    </row>
    <row r="81" spans="2:7" ht="13.5" thickBot="1">
      <c r="B81" s="5"/>
      <c r="E81" s="54"/>
      <c r="F81" s="55"/>
      <c r="G81" s="54"/>
    </row>
    <row r="82" spans="5:7" ht="13.5" thickBot="1">
      <c r="E82" s="1"/>
      <c r="F82" s="2" t="s">
        <v>232</v>
      </c>
      <c r="G82" s="3"/>
    </row>
    <row r="83" spans="3:12" ht="13.5" thickBot="1">
      <c r="C83" s="7">
        <v>0</v>
      </c>
      <c r="D83" s="7">
        <v>1</v>
      </c>
      <c r="E83" s="7">
        <v>2</v>
      </c>
      <c r="F83" s="7">
        <v>3</v>
      </c>
      <c r="G83" s="7">
        <v>4</v>
      </c>
      <c r="H83" s="7">
        <v>5</v>
      </c>
      <c r="I83" s="7">
        <v>6</v>
      </c>
      <c r="J83" s="73">
        <v>7</v>
      </c>
      <c r="K83" s="73">
        <v>8</v>
      </c>
      <c r="L83" s="73">
        <v>9</v>
      </c>
    </row>
    <row r="84" spans="2:12" ht="13.5" thickBot="1">
      <c r="B84" s="5" t="s">
        <v>249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ht="13.5" thickBot="1"/>
    <row r="86" spans="5:7" ht="13.5" thickBot="1">
      <c r="E86" s="1"/>
      <c r="F86" s="2" t="s">
        <v>233</v>
      </c>
      <c r="G86" s="3"/>
    </row>
    <row r="87" spans="5:7" ht="12.75">
      <c r="E87" s="54"/>
      <c r="F87" s="55"/>
      <c r="G87" s="54"/>
    </row>
    <row r="88" spans="3:12" ht="13.5" thickBot="1">
      <c r="C88" s="7">
        <v>0</v>
      </c>
      <c r="D88" s="7">
        <v>1</v>
      </c>
      <c r="E88" s="7">
        <v>2</v>
      </c>
      <c r="F88" s="7">
        <v>3</v>
      </c>
      <c r="G88" s="7">
        <v>4</v>
      </c>
      <c r="H88" s="7">
        <v>5</v>
      </c>
      <c r="I88" s="7">
        <v>6</v>
      </c>
      <c r="J88" s="73">
        <v>7</v>
      </c>
      <c r="K88" s="73">
        <v>8</v>
      </c>
      <c r="L88" s="73">
        <v>9</v>
      </c>
    </row>
    <row r="89" spans="2:12" ht="13.5" thickBot="1">
      <c r="B89" s="5" t="s">
        <v>250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</row>
  </sheetData>
  <mergeCells count="1">
    <mergeCell ref="D1:G1"/>
  </mergeCells>
  <printOptions/>
  <pageMargins left="0.3" right="0.3" top="0.7" bottom="0.7" header="0.5" footer="0.5"/>
  <pageSetup orientation="landscape" paperSize="9" scale="75"/>
  <headerFooter alignWithMargins="0">
    <oddHeader>&amp;L&amp;10Fiche 5&amp;C&amp;10Corrigé au Projet Ecole Moyenne Pratique</oddHeader>
    <oddFooter>&amp;C&amp;10-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4" sqref="G44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9" sqref="H49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="125" zoomScaleNormal="125" workbookViewId="0" topLeftCell="A1">
      <selection activeCell="D33" sqref="D33"/>
    </sheetView>
  </sheetViews>
  <sheetFormatPr defaultColWidth="11.5546875" defaultRowHeight="15.75"/>
  <cols>
    <col min="1" max="1" width="2.6640625" style="80" customWidth="1"/>
    <col min="2" max="2" width="34.10546875" style="80" customWidth="1"/>
    <col min="3" max="3" width="15.6640625" style="80" bestFit="1" customWidth="1"/>
    <col min="4" max="6" width="14.3359375" style="80" customWidth="1"/>
    <col min="7" max="7" width="14.10546875" style="80" customWidth="1"/>
    <col min="8" max="12" width="14.3359375" style="80" customWidth="1"/>
    <col min="13" max="13" width="4.3359375" style="80" customWidth="1"/>
    <col min="14" max="16384" width="10.6640625" style="80" customWidth="1"/>
  </cols>
  <sheetData>
    <row r="2" s="61" customFormat="1" ht="13.5" thickBot="1"/>
    <row r="3" spans="4:12" s="61" customFormat="1" ht="13.5" thickBot="1">
      <c r="D3" s="89"/>
      <c r="E3" s="15"/>
      <c r="F3" s="2" t="s">
        <v>193</v>
      </c>
      <c r="G3" s="15"/>
      <c r="H3" s="90"/>
      <c r="I3" s="80"/>
      <c r="J3" s="80"/>
      <c r="K3" s="80"/>
      <c r="L3" s="63" t="s">
        <v>17</v>
      </c>
    </row>
    <row r="4" spans="2:8" ht="12.75">
      <c r="B4" s="4"/>
      <c r="C4" s="61"/>
      <c r="D4" s="54"/>
      <c r="E4" s="54"/>
      <c r="F4" s="55"/>
      <c r="G4" s="54"/>
      <c r="H4" s="54"/>
    </row>
    <row r="5" spans="3:12" ht="13.5" thickBot="1">
      <c r="C5" s="81">
        <v>0</v>
      </c>
      <c r="D5" s="81">
        <v>1</v>
      </c>
      <c r="E5" s="81">
        <v>2</v>
      </c>
      <c r="F5" s="81">
        <v>3</v>
      </c>
      <c r="G5" s="81">
        <v>4</v>
      </c>
      <c r="H5" s="81">
        <v>5</v>
      </c>
      <c r="I5" s="81">
        <v>6</v>
      </c>
      <c r="J5" s="81">
        <v>7</v>
      </c>
      <c r="K5" s="81">
        <v>8</v>
      </c>
      <c r="L5" s="81">
        <v>9</v>
      </c>
    </row>
    <row r="6" spans="2:12" ht="13.5" thickBot="1">
      <c r="B6" s="82" t="s">
        <v>195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2:12" ht="13.5" thickBot="1">
      <c r="B7" s="82" t="s">
        <v>196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2:12" ht="13.5" thickBot="1">
      <c r="B8" s="82" t="s">
        <v>197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2:12" ht="13.5" thickBot="1">
      <c r="B9" s="82" t="s">
        <v>198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2" ht="13.5" thickBot="1">
      <c r="B10" s="82" t="s">
        <v>199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ht="13.5" thickBot="1"/>
    <row r="12" spans="5:7" ht="13.5" thickBot="1">
      <c r="E12" s="1"/>
      <c r="F12" s="2" t="s">
        <v>194</v>
      </c>
      <c r="G12" s="3"/>
    </row>
    <row r="13" spans="3:12" ht="13.5" thickBot="1">
      <c r="C13" s="81">
        <v>0</v>
      </c>
      <c r="D13" s="81">
        <v>1</v>
      </c>
      <c r="E13" s="81">
        <v>2</v>
      </c>
      <c r="F13" s="81">
        <v>3</v>
      </c>
      <c r="G13" s="81">
        <v>4</v>
      </c>
      <c r="H13" s="81">
        <v>5</v>
      </c>
      <c r="I13" s="81">
        <v>6</v>
      </c>
      <c r="J13" s="81">
        <v>7</v>
      </c>
      <c r="K13" s="81">
        <v>8</v>
      </c>
      <c r="L13" s="81">
        <v>9</v>
      </c>
    </row>
    <row r="14" spans="2:12" ht="13.5" thickBot="1">
      <c r="B14" s="82" t="s">
        <v>195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2:12" ht="13.5" thickBot="1">
      <c r="B15" s="82" t="s">
        <v>196</v>
      </c>
      <c r="C15" s="125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2:12" ht="13.5" thickBot="1">
      <c r="B16" s="82" t="s">
        <v>197</v>
      </c>
      <c r="C16" s="125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2:12" ht="13.5" thickBot="1">
      <c r="B17" s="82" t="s">
        <v>198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2:12" ht="13.5" thickBot="1">
      <c r="B18" s="82" t="s">
        <v>200</v>
      </c>
      <c r="C18" s="125"/>
      <c r="D18" s="124"/>
      <c r="E18" s="124"/>
      <c r="F18" s="124"/>
      <c r="G18" s="124"/>
      <c r="H18" s="124"/>
      <c r="I18" s="124"/>
      <c r="J18" s="124"/>
      <c r="K18" s="124"/>
      <c r="L18" s="124"/>
    </row>
    <row r="21" ht="12.75">
      <c r="B21" s="80" t="s">
        <v>259</v>
      </c>
    </row>
    <row r="22" ht="12.75">
      <c r="B22" s="80" t="s">
        <v>260</v>
      </c>
    </row>
    <row r="23" ht="12.75">
      <c r="B23" s="80" t="s">
        <v>261</v>
      </c>
    </row>
    <row r="24" ht="12.75">
      <c r="B24" s="80" t="s">
        <v>262</v>
      </c>
    </row>
    <row r="25" ht="12.75">
      <c r="B25" s="80" t="s">
        <v>263</v>
      </c>
    </row>
    <row r="26" ht="12.75">
      <c r="B26" s="80" t="s">
        <v>264</v>
      </c>
    </row>
  </sheetData>
  <printOptions/>
  <pageMargins left="0.3" right="0.3" top="0.7" bottom="0.7" header="0.5" footer="0.5"/>
  <pageSetup orientation="landscape" paperSize="9" scale="70"/>
  <headerFooter alignWithMargins="0">
    <oddHeader>&amp;L&amp;10Fiche 6&amp;C&amp;10Budgét CDMT</oddHeader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cp:lastPrinted>2011-07-17T20:44:58Z</cp:lastPrinted>
  <dcterms:created xsi:type="dcterms:W3CDTF">2003-05-27T16:13:06Z</dcterms:created>
  <cp:category/>
  <cp:version/>
  <cp:contentType/>
  <cp:contentStatus/>
</cp:coreProperties>
</file>