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36" windowWidth="15180" windowHeight="14540" tabRatio="147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<sst xmlns="http://schemas.openxmlformats.org/spreadsheetml/2006/main" count="534" uniqueCount="109">
  <si>
    <t xml:space="preserve">     Consider a profit-maximizing firm that faces an uncertain price.  How should a manager adopt a profit-maximizing</t>
  </si>
  <si>
    <t>level of output?  The rule here is that the firm should utilize the expected price, based on the respective probabilities</t>
  </si>
  <si>
    <t>of its value.  This will not guarantee that a profit will be earned, but short of perfect information, it may be the most</t>
  </si>
  <si>
    <t>efficient choice the firm can adopt.</t>
  </si>
  <si>
    <t>A.</t>
  </si>
  <si>
    <t>Qd</t>
  </si>
  <si>
    <t>Qs</t>
  </si>
  <si>
    <t>Market equilibrium under perfect information will be:</t>
  </si>
  <si>
    <t>Qe =</t>
  </si>
  <si>
    <t>Pe =</t>
  </si>
  <si>
    <t>TR =</t>
  </si>
  <si>
    <t>Perfect Information</t>
  </si>
  <si>
    <t>Risky Scenario 1</t>
  </si>
  <si>
    <t>Pd =</t>
  </si>
  <si>
    <t>Ps =</t>
  </si>
  <si>
    <t>Market equilibrium under risky scenario 1 will be:</t>
  </si>
  <si>
    <t>Point  Elasticity of Demand</t>
  </si>
  <si>
    <t>Risky Scenario 2</t>
  </si>
  <si>
    <t>Risky Scenario 3</t>
  </si>
  <si>
    <t>B.</t>
  </si>
  <si>
    <t>Based on market studies, the manager of the firm determines the following probabilities for each scenario:</t>
  </si>
  <si>
    <t>Derive the expected market price:</t>
  </si>
  <si>
    <t>Risky scenario 1</t>
  </si>
  <si>
    <t>Risky scenario 2</t>
  </si>
  <si>
    <t>Risky scenario 3</t>
  </si>
  <si>
    <t>The expected price is the probability weighted market equilibrium price under each scenario.</t>
  </si>
  <si>
    <t>Expected Price</t>
  </si>
  <si>
    <t>C.</t>
  </si>
  <si>
    <t>Consider the firm's cost function:</t>
  </si>
  <si>
    <t>from which</t>
  </si>
  <si>
    <t>Q</t>
  </si>
  <si>
    <t>D.</t>
  </si>
  <si>
    <t>The profit-maximizing equilibrium of the firm is:</t>
  </si>
  <si>
    <t>qe = f(MR=MC), where MR=ePe, the expected market equilibrium price</t>
  </si>
  <si>
    <t>eqe =</t>
  </si>
  <si>
    <r>
      <t>Q</t>
    </r>
    <r>
      <rPr>
        <b/>
        <vertAlign val="superscript"/>
        <sz val="18"/>
        <rFont val="Helv"/>
        <family val="0"/>
      </rPr>
      <t>2</t>
    </r>
  </si>
  <si>
    <t>ENCF =</t>
  </si>
  <si>
    <t>and the corresponding market share and equiproportional number of competitive firms (ENCF) will be:</t>
  </si>
  <si>
    <t>Market Share =</t>
  </si>
  <si>
    <t>eQe:</t>
  </si>
  <si>
    <t xml:space="preserve"> (based on the reciprocal of the competitive firm market share)</t>
  </si>
  <si>
    <t>E.</t>
  </si>
  <si>
    <t>Competitive Market Profit Maximization Under Risk Case Study</t>
  </si>
  <si>
    <t>Competitive Market Profit Maximization Under Risk Case Study Solution Tableau</t>
  </si>
  <si>
    <t>The corresponding profit(loss) of the firm will be:</t>
  </si>
  <si>
    <t>TCf =</t>
  </si>
  <si>
    <t>MCf =</t>
  </si>
  <si>
    <t>eTRf =</t>
  </si>
  <si>
    <t xml:space="preserve"> (the expected total revenue of the firm)</t>
  </si>
  <si>
    <t xml:space="preserve"> (where eERRS = the expected economic rate of return on sales)</t>
  </si>
  <si>
    <t>eARRS =</t>
  </si>
  <si>
    <t>eERRS =</t>
  </si>
  <si>
    <t xml:space="preserve"> (based on eERRS + OCC, the opportunity cost of capital)</t>
  </si>
  <si>
    <t>The opportunity cost of capital (OCC) is:</t>
  </si>
  <si>
    <t>Options and implications:</t>
  </si>
  <si>
    <t>Expected market quantities (eQi)</t>
  </si>
  <si>
    <r>
      <t xml:space="preserve">Weighted average expected price, </t>
    </r>
    <r>
      <rPr>
        <b/>
        <sz val="12"/>
        <rFont val="Helv"/>
        <family val="0"/>
      </rPr>
      <t>ePe</t>
    </r>
    <r>
      <rPr>
        <sz val="12"/>
        <rFont val="Helv"/>
        <family val="0"/>
      </rPr>
      <t>:</t>
    </r>
  </si>
  <si>
    <t>ePe =</t>
  </si>
  <si>
    <r>
      <t xml:space="preserve"> (based on the single firm </t>
    </r>
    <r>
      <rPr>
        <b/>
        <sz val="12"/>
        <rFont val="Helv"/>
        <family val="0"/>
      </rPr>
      <t>eqe</t>
    </r>
    <r>
      <rPr>
        <sz val="12"/>
        <rFont val="Helv"/>
        <family val="0"/>
      </rPr>
      <t xml:space="preserve"> divided by the weighted average market </t>
    </r>
    <r>
      <rPr>
        <b/>
        <sz val="12"/>
        <rFont val="Helv"/>
        <family val="0"/>
      </rPr>
      <t>eQe</t>
    </r>
    <r>
      <rPr>
        <sz val="12"/>
        <rFont val="Helv"/>
        <family val="0"/>
      </rPr>
      <t>)</t>
    </r>
  </si>
  <si>
    <t>Competitive Market Profit Maximization Under Risk</t>
  </si>
  <si>
    <t>Consider first the following possible alternative market supply and demand conditions:</t>
  </si>
  <si>
    <r>
      <t>p</t>
    </r>
    <r>
      <rPr>
        <b/>
        <sz val="12"/>
        <rFont val="Helv"/>
        <family val="0"/>
      </rPr>
      <t xml:space="preserve"> = eTRf-TCf =</t>
    </r>
  </si>
  <si>
    <t>Compute the weighted average expected economic rate of return on sales:</t>
  </si>
  <si>
    <t>waeERRS =</t>
  </si>
  <si>
    <t>Evaluate the outcome under the market price scenarios:</t>
  </si>
  <si>
    <r>
      <t>p</t>
    </r>
    <r>
      <rPr>
        <b/>
        <sz val="12"/>
        <rFont val="Helv"/>
        <family val="0"/>
      </rPr>
      <t xml:space="preserve"> = </t>
    </r>
  </si>
  <si>
    <r>
      <t>p</t>
    </r>
    <r>
      <rPr>
        <b/>
        <sz val="12"/>
        <rFont val="Helv"/>
        <family val="0"/>
      </rPr>
      <t xml:space="preserve"> =</t>
    </r>
  </si>
  <si>
    <t>eERRS1=</t>
  </si>
  <si>
    <t>Base</t>
  </si>
  <si>
    <t>Risk 1</t>
  </si>
  <si>
    <t>Risk 2</t>
  </si>
  <si>
    <t>Risk 3</t>
  </si>
  <si>
    <t>Version B Solution Tableau</t>
  </si>
  <si>
    <t>Case Study Version B</t>
  </si>
  <si>
    <t>Control Panel</t>
  </si>
  <si>
    <t>A</t>
  </si>
  <si>
    <t>B</t>
  </si>
  <si>
    <t>Perf Info D intercept</t>
  </si>
  <si>
    <t>Perf Info D coefficient</t>
  </si>
  <si>
    <t>Perf Info S intercept</t>
  </si>
  <si>
    <t>Perf Info S coefficient</t>
  </si>
  <si>
    <t>Risk Scenario 1 D intercept</t>
  </si>
  <si>
    <t>Risk Scenario 1 D coefficient</t>
  </si>
  <si>
    <t>Risk Scenario 1 S intercept</t>
  </si>
  <si>
    <t>Risk Scenario 1 S coefficient</t>
  </si>
  <si>
    <t>Risk Scenario 2 D intercept</t>
  </si>
  <si>
    <t>Risk Scenario 2 D coefficient</t>
  </si>
  <si>
    <t>Risk Scenario 2 S intercept</t>
  </si>
  <si>
    <t>Risk Scenarios 2 S coefficient</t>
  </si>
  <si>
    <t>Risk Scenario 3 D intercept</t>
  </si>
  <si>
    <t>Risk Scenario 3 S coefficient</t>
  </si>
  <si>
    <t>Risk Scenario 3 S intercept</t>
  </si>
  <si>
    <t>Risk Scenario 3 D coefficient</t>
  </si>
  <si>
    <t>Perf Info equilibrium price probability</t>
  </si>
  <si>
    <t>Risk Scenario 1 equilibrium price probability</t>
  </si>
  <si>
    <t>Risk Scenario 2 equilibrium price probability</t>
  </si>
  <si>
    <t>Risk Scenario 3 equilibrium price probability</t>
  </si>
  <si>
    <t>Fixed Cost</t>
  </si>
  <si>
    <t>First term cost coefficient</t>
  </si>
  <si>
    <t>Second term cost coefficient</t>
  </si>
  <si>
    <t>Opportunity cost of capital</t>
  </si>
  <si>
    <t>Mkt Price</t>
  </si>
  <si>
    <t>Weights</t>
  </si>
  <si>
    <t>Scenarios:</t>
  </si>
  <si>
    <t>eERRS2=</t>
  </si>
  <si>
    <t>eERRS3=</t>
  </si>
  <si>
    <t>eERRS3 =</t>
  </si>
  <si>
    <t>P. LeBel</t>
  </si>
  <si>
    <t>©2005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</si>
</sst>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0.00"/>
    <numFmt numFmtId="165" formatCode="0.\ "/>
    <numFmt numFmtId="166" formatCode="&quot;$&quot;#,##0.00"/>
    <numFmt numFmtId="167" formatCode="0.0000"/>
    <numFmt numFmtId="168" formatCode="\+0.0000"/>
    <numFmt numFmtId="169" formatCode="&quot;$&quot;#,##0.0000"/>
    <numFmt numFmtId="170" formatCode="0.000"/>
    <numFmt numFmtId="171" formatCode="0.0000000000000000%"/>
  </numFmts>
  <fonts count="1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b/>
      <vertAlign val="superscript"/>
      <sz val="18"/>
      <name val="Helv"/>
      <family val="0"/>
    </font>
    <font>
      <b/>
      <sz val="18"/>
      <name val="Symbo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166" fontId="4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2" fontId="4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10" fontId="4" fillId="0" borderId="3" xfId="0" applyNumberFormat="1" applyFont="1" applyBorder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166" fontId="4" fillId="0" borderId="3" xfId="0" applyNumberFormat="1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165" fontId="5" fillId="0" borderId="0" xfId="0" applyNumberFormat="1" applyFont="1" applyAlignment="1">
      <alignment vertical="center"/>
    </xf>
    <xf numFmtId="166" fontId="5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4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166" fontId="4" fillId="0" borderId="11" xfId="0" applyNumberFormat="1" applyFont="1" applyBorder="1" applyAlignment="1">
      <alignment vertical="center"/>
    </xf>
    <xf numFmtId="167" fontId="4" fillId="0" borderId="3" xfId="0" applyNumberFormat="1" applyFont="1" applyBorder="1" applyAlignment="1">
      <alignment vertical="center"/>
    </xf>
    <xf numFmtId="10" fontId="4" fillId="0" borderId="4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10" fontId="4" fillId="0" borderId="11" xfId="0" applyNumberFormat="1" applyFont="1" applyBorder="1" applyAlignment="1">
      <alignment vertical="center"/>
    </xf>
    <xf numFmtId="166" fontId="4" fillId="0" borderId="13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168" fontId="4" fillId="0" borderId="2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horizontal="right" vertical="center"/>
    </xf>
    <xf numFmtId="10" fontId="4" fillId="0" borderId="4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65" fontId="4" fillId="0" borderId="6" xfId="0" applyNumberFormat="1" applyFont="1" applyBorder="1" applyAlignment="1">
      <alignment vertical="center"/>
    </xf>
    <xf numFmtId="0" fontId="8" fillId="0" borderId="2" xfId="0" applyFont="1" applyBorder="1" applyAlignment="1">
      <alignment horizontal="right" vertical="top"/>
    </xf>
    <xf numFmtId="0" fontId="6" fillId="0" borderId="9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S137"/>
  <sheetViews>
    <sheetView tabSelected="1" workbookViewId="0" topLeftCell="A1">
      <selection activeCell="B3" sqref="B3"/>
    </sheetView>
  </sheetViews>
  <sheetFormatPr defaultColWidth="11.421875" defaultRowHeight="13.5" customHeight="1"/>
  <cols>
    <col min="1" max="1" width="3.421875" style="2" customWidth="1"/>
    <col min="2" max="2" width="5.8515625" style="1" customWidth="1"/>
    <col min="3" max="3" width="11.57421875" style="2" customWidth="1"/>
    <col min="4" max="4" width="12.140625" style="2" customWidth="1"/>
    <col min="5" max="5" width="17.140625" style="2" bestFit="1" customWidth="1"/>
    <col min="6" max="6" width="12.421875" style="2" bestFit="1" customWidth="1"/>
    <col min="7" max="7" width="12.57421875" style="2" customWidth="1"/>
    <col min="8" max="8" width="12.421875" style="2" customWidth="1"/>
    <col min="9" max="9" width="15.00390625" style="2" customWidth="1"/>
    <col min="10" max="10" width="15.140625" style="2" customWidth="1"/>
    <col min="11" max="11" width="12.00390625" style="2" customWidth="1"/>
    <col min="12" max="12" width="9.8515625" style="2" customWidth="1"/>
    <col min="13" max="13" width="8.00390625" style="2" customWidth="1"/>
    <col min="14" max="16" width="4.140625" style="2" customWidth="1"/>
    <col min="17" max="20" width="4.140625" style="2" hidden="1" customWidth="1"/>
    <col min="21" max="21" width="5.57421875" style="1" hidden="1" customWidth="1"/>
    <col min="22" max="22" width="11.57421875" style="2" hidden="1" customWidth="1"/>
    <col min="23" max="23" width="12.140625" style="2" hidden="1" customWidth="1"/>
    <col min="24" max="24" width="17.140625" style="2" hidden="1" customWidth="1"/>
    <col min="25" max="25" width="12.421875" style="2" hidden="1" customWidth="1"/>
    <col min="26" max="26" width="13.421875" style="2" hidden="1" customWidth="1"/>
    <col min="27" max="27" width="12.421875" style="2" hidden="1" customWidth="1"/>
    <col min="28" max="29" width="15.140625" style="2" hidden="1" customWidth="1"/>
    <col min="30" max="30" width="12.00390625" style="2" hidden="1" customWidth="1"/>
    <col min="31" max="31" width="8.421875" style="2" hidden="1" customWidth="1"/>
    <col min="32" max="32" width="3.421875" style="2" hidden="1" customWidth="1"/>
    <col min="33" max="33" width="4.421875" style="2" hidden="1" customWidth="1"/>
    <col min="34" max="35" width="7.8515625" style="2" hidden="1" customWidth="1"/>
    <col min="36" max="38" width="7.8515625" style="2" customWidth="1"/>
    <col min="39" max="40" width="11.00390625" style="2" customWidth="1"/>
    <col min="41" max="41" width="12.8515625" style="2" customWidth="1"/>
    <col min="42" max="42" width="12.8515625" style="20" customWidth="1"/>
    <col min="43" max="44" width="11.00390625" style="21" customWidth="1"/>
    <col min="45" max="45" width="14.140625" style="2" customWidth="1"/>
    <col min="46" max="16384" width="11.00390625" style="2" customWidth="1"/>
  </cols>
  <sheetData>
    <row r="1" spans="4:45" ht="13.5" customHeight="1" thickBot="1">
      <c r="D1" s="22"/>
      <c r="E1" s="23"/>
      <c r="F1" s="23"/>
      <c r="G1" s="24" t="s">
        <v>42</v>
      </c>
      <c r="H1" s="23"/>
      <c r="I1" s="23"/>
      <c r="J1" s="60"/>
      <c r="X1" s="22"/>
      <c r="Y1" s="23"/>
      <c r="Z1" s="24" t="s">
        <v>59</v>
      </c>
      <c r="AA1" s="23"/>
      <c r="AB1" s="25"/>
      <c r="AO1" s="22"/>
      <c r="AP1" s="26"/>
      <c r="AQ1" s="27" t="s">
        <v>59</v>
      </c>
      <c r="AR1" s="28"/>
      <c r="AS1" s="25"/>
    </row>
    <row r="2" spans="7:43" ht="13.5" customHeight="1">
      <c r="G2" s="29"/>
      <c r="Z2" s="29" t="s">
        <v>73</v>
      </c>
      <c r="AQ2" s="30" t="s">
        <v>74</v>
      </c>
    </row>
    <row r="3" spans="3:44" ht="13.5" customHeight="1" thickBot="1">
      <c r="C3" s="2" t="s">
        <v>108</v>
      </c>
      <c r="L3" s="31" t="s">
        <v>107</v>
      </c>
      <c r="V3" s="2" t="s">
        <v>108</v>
      </c>
      <c r="AE3" s="31" t="s">
        <v>107</v>
      </c>
      <c r="AQ3" s="30" t="s">
        <v>75</v>
      </c>
      <c r="AR3" s="30" t="s">
        <v>76</v>
      </c>
    </row>
    <row r="4" spans="3:45" ht="13.5" customHeight="1" thickBot="1">
      <c r="C4" s="2" t="s">
        <v>0</v>
      </c>
      <c r="V4" s="2" t="s">
        <v>0</v>
      </c>
      <c r="AP4" s="20" t="s">
        <v>77</v>
      </c>
      <c r="AQ4" s="8">
        <v>420</v>
      </c>
      <c r="AR4" s="8">
        <v>240</v>
      </c>
      <c r="AS4" s="8">
        <v>200</v>
      </c>
    </row>
    <row r="5" spans="3:45" ht="13.5" customHeight="1" thickBot="1">
      <c r="C5" s="2" t="s">
        <v>1</v>
      </c>
      <c r="V5" s="2" t="s">
        <v>1</v>
      </c>
      <c r="AP5" s="20" t="s">
        <v>78</v>
      </c>
      <c r="AQ5" s="8">
        <v>-0.35</v>
      </c>
      <c r="AR5" s="8">
        <v>-0.25</v>
      </c>
      <c r="AS5" s="8">
        <v>-0.4</v>
      </c>
    </row>
    <row r="6" spans="3:45" ht="13.5" customHeight="1" thickBot="1">
      <c r="C6" s="2" t="s">
        <v>2</v>
      </c>
      <c r="V6" s="2" t="s">
        <v>2</v>
      </c>
      <c r="AP6" s="20" t="s">
        <v>79</v>
      </c>
      <c r="AQ6" s="8">
        <v>24</v>
      </c>
      <c r="AR6" s="8">
        <v>22</v>
      </c>
      <c r="AS6" s="8">
        <v>20</v>
      </c>
    </row>
    <row r="7" spans="3:45" ht="13.5" customHeight="1" thickBot="1">
      <c r="C7" s="2" t="s">
        <v>3</v>
      </c>
      <c r="V7" s="2" t="s">
        <v>3</v>
      </c>
      <c r="AP7" s="20" t="s">
        <v>80</v>
      </c>
      <c r="AQ7" s="32">
        <v>0.18</v>
      </c>
      <c r="AR7" s="32">
        <v>0.22</v>
      </c>
      <c r="AS7" s="32">
        <v>0.2</v>
      </c>
    </row>
    <row r="8" spans="42:45" ht="13.5" customHeight="1" thickBot="1">
      <c r="AP8" s="20" t="s">
        <v>81</v>
      </c>
      <c r="AQ8" s="8">
        <v>600</v>
      </c>
      <c r="AR8" s="8">
        <v>420</v>
      </c>
      <c r="AS8" s="8">
        <v>220</v>
      </c>
    </row>
    <row r="9" spans="2:45" ht="13.5" customHeight="1" thickBot="1">
      <c r="B9" s="11" t="s">
        <v>4</v>
      </c>
      <c r="C9" s="2" t="s">
        <v>60</v>
      </c>
      <c r="U9" s="11" t="s">
        <v>4</v>
      </c>
      <c r="V9" s="2" t="s">
        <v>60</v>
      </c>
      <c r="AP9" s="20" t="s">
        <v>82</v>
      </c>
      <c r="AQ9" s="8">
        <v>-0.5</v>
      </c>
      <c r="AR9" s="8">
        <v>-0.25</v>
      </c>
      <c r="AS9" s="8">
        <v>-0.4</v>
      </c>
    </row>
    <row r="10" spans="5:45" ht="16.5" customHeight="1" thickBot="1">
      <c r="E10" s="29" t="s">
        <v>11</v>
      </c>
      <c r="J10" s="29" t="s">
        <v>12</v>
      </c>
      <c r="X10" s="29" t="s">
        <v>11</v>
      </c>
      <c r="AC10" s="29" t="s">
        <v>12</v>
      </c>
      <c r="AP10" s="20" t="s">
        <v>83</v>
      </c>
      <c r="AQ10" s="8">
        <v>24</v>
      </c>
      <c r="AR10" s="8">
        <v>10</v>
      </c>
      <c r="AS10" s="8">
        <v>20</v>
      </c>
    </row>
    <row r="11" spans="2:45" ht="13.5" customHeight="1" thickBot="1">
      <c r="B11" s="1">
        <v>1</v>
      </c>
      <c r="C11" s="33" t="s">
        <v>13</v>
      </c>
      <c r="D11" s="34">
        <f>$AQ$4</f>
        <v>420</v>
      </c>
      <c r="E11" s="34">
        <f>$AQ$5</f>
        <v>-0.35</v>
      </c>
      <c r="F11" s="35" t="s">
        <v>5</v>
      </c>
      <c r="G11" s="36"/>
      <c r="H11" s="1">
        <v>3</v>
      </c>
      <c r="I11" s="33" t="s">
        <v>13</v>
      </c>
      <c r="J11" s="34">
        <f>$AQ$8</f>
        <v>600</v>
      </c>
      <c r="K11" s="34">
        <f>$AQ$9</f>
        <v>-0.5</v>
      </c>
      <c r="L11" s="35" t="s">
        <v>5</v>
      </c>
      <c r="U11" s="1">
        <v>1</v>
      </c>
      <c r="V11" s="33" t="s">
        <v>13</v>
      </c>
      <c r="W11" s="34">
        <f>$AR$4</f>
        <v>240</v>
      </c>
      <c r="X11" s="34">
        <f>$AR$5</f>
        <v>-0.25</v>
      </c>
      <c r="Y11" s="35" t="s">
        <v>5</v>
      </c>
      <c r="Z11" s="36"/>
      <c r="AA11" s="1">
        <v>3</v>
      </c>
      <c r="AB11" s="33" t="s">
        <v>13</v>
      </c>
      <c r="AC11" s="34">
        <f>$AR8</f>
        <v>420</v>
      </c>
      <c r="AD11" s="34">
        <f>$AR$9</f>
        <v>-0.25</v>
      </c>
      <c r="AE11" s="35" t="s">
        <v>5</v>
      </c>
      <c r="AP11" s="20" t="s">
        <v>84</v>
      </c>
      <c r="AQ11" s="8">
        <v>0.26</v>
      </c>
      <c r="AR11" s="8">
        <v>0.22</v>
      </c>
      <c r="AS11" s="8">
        <v>0.2</v>
      </c>
    </row>
    <row r="12" spans="3:45" ht="13.5" customHeight="1" thickBot="1">
      <c r="C12" s="20"/>
      <c r="D12" s="21"/>
      <c r="E12" s="21"/>
      <c r="I12" s="20"/>
      <c r="J12" s="21"/>
      <c r="K12" s="21"/>
      <c r="V12" s="20"/>
      <c r="W12" s="21"/>
      <c r="X12" s="21"/>
      <c r="AB12" s="20"/>
      <c r="AC12" s="21"/>
      <c r="AD12" s="21"/>
      <c r="AP12" s="20" t="s">
        <v>85</v>
      </c>
      <c r="AQ12" s="8">
        <v>400</v>
      </c>
      <c r="AR12" s="8">
        <v>190</v>
      </c>
      <c r="AS12" s="8">
        <v>190</v>
      </c>
    </row>
    <row r="13" spans="2:45" ht="13.5" customHeight="1" thickBot="1">
      <c r="B13" s="1">
        <v>2</v>
      </c>
      <c r="C13" s="33" t="s">
        <v>14</v>
      </c>
      <c r="D13" s="34">
        <f>$AQ$6</f>
        <v>24</v>
      </c>
      <c r="E13" s="37">
        <f>$AQ$7</f>
        <v>0.18</v>
      </c>
      <c r="F13" s="35" t="s">
        <v>6</v>
      </c>
      <c r="G13" s="36"/>
      <c r="H13" s="1">
        <v>4</v>
      </c>
      <c r="I13" s="33" t="s">
        <v>14</v>
      </c>
      <c r="J13" s="34">
        <f>$AQ$10</f>
        <v>24</v>
      </c>
      <c r="K13" s="37">
        <f>$AQ$11</f>
        <v>0.26</v>
      </c>
      <c r="L13" s="35" t="s">
        <v>6</v>
      </c>
      <c r="U13" s="1">
        <v>2</v>
      </c>
      <c r="V13" s="33" t="s">
        <v>14</v>
      </c>
      <c r="W13" s="34">
        <f>$AR6</f>
        <v>22</v>
      </c>
      <c r="X13" s="37">
        <f>$AR$7</f>
        <v>0.22</v>
      </c>
      <c r="Y13" s="35" t="s">
        <v>6</v>
      </c>
      <c r="Z13" s="36"/>
      <c r="AA13" s="1">
        <v>4</v>
      </c>
      <c r="AB13" s="33" t="s">
        <v>14</v>
      </c>
      <c r="AC13" s="34">
        <f>$AR10</f>
        <v>10</v>
      </c>
      <c r="AD13" s="37">
        <f>$AR$11</f>
        <v>0.22</v>
      </c>
      <c r="AE13" s="35" t="s">
        <v>6</v>
      </c>
      <c r="AP13" s="20" t="s">
        <v>86</v>
      </c>
      <c r="AQ13" s="8">
        <v>-0.42</v>
      </c>
      <c r="AR13" s="8">
        <v>-0.25</v>
      </c>
      <c r="AS13" s="8">
        <v>-0.4</v>
      </c>
    </row>
    <row r="14" spans="11:45" ht="13.5" customHeight="1" thickBot="1">
      <c r="K14" s="21"/>
      <c r="AP14" s="20" t="s">
        <v>87</v>
      </c>
      <c r="AQ14" s="8">
        <v>64</v>
      </c>
      <c r="AR14" s="8">
        <v>60</v>
      </c>
      <c r="AS14" s="8">
        <v>60</v>
      </c>
    </row>
    <row r="15" spans="3:45" ht="13.5" customHeight="1" thickBot="1">
      <c r="C15" s="2" t="s">
        <v>7</v>
      </c>
      <c r="I15" s="2" t="s">
        <v>15</v>
      </c>
      <c r="V15" s="2" t="s">
        <v>7</v>
      </c>
      <c r="AB15" s="2" t="s">
        <v>15</v>
      </c>
      <c r="AP15" s="20" t="s">
        <v>88</v>
      </c>
      <c r="AQ15" s="32">
        <v>0.18</v>
      </c>
      <c r="AR15" s="32">
        <v>0.22</v>
      </c>
      <c r="AS15" s="32">
        <v>0.2</v>
      </c>
    </row>
    <row r="16" spans="4:45" ht="13.5" customHeight="1" thickBot="1">
      <c r="D16" s="33" t="s">
        <v>8</v>
      </c>
      <c r="E16" s="38"/>
      <c r="I16" s="33" t="s">
        <v>8</v>
      </c>
      <c r="J16" s="39"/>
      <c r="W16" s="33" t="s">
        <v>8</v>
      </c>
      <c r="X16" s="39"/>
      <c r="AB16" s="33" t="s">
        <v>8</v>
      </c>
      <c r="AC16" s="39"/>
      <c r="AP16" s="20" t="s">
        <v>89</v>
      </c>
      <c r="AQ16" s="8">
        <v>195</v>
      </c>
      <c r="AR16" s="8">
        <v>180</v>
      </c>
      <c r="AS16" s="8">
        <v>180</v>
      </c>
    </row>
    <row r="17" spans="4:45" ht="13.5" customHeight="1" thickBot="1">
      <c r="D17" s="33" t="s">
        <v>9</v>
      </c>
      <c r="E17" s="13"/>
      <c r="I17" s="33" t="s">
        <v>9</v>
      </c>
      <c r="J17" s="13"/>
      <c r="W17" s="33" t="s">
        <v>9</v>
      </c>
      <c r="X17" s="13"/>
      <c r="AB17" s="33" t="s">
        <v>9</v>
      </c>
      <c r="AC17" s="13"/>
      <c r="AP17" s="20" t="s">
        <v>92</v>
      </c>
      <c r="AQ17" s="8">
        <v>-0.46</v>
      </c>
      <c r="AR17" s="8">
        <v>-0.25</v>
      </c>
      <c r="AS17" s="8">
        <v>-0.4</v>
      </c>
    </row>
    <row r="18" spans="4:45" ht="13.5" customHeight="1" thickBot="1">
      <c r="D18" s="40" t="s">
        <v>10</v>
      </c>
      <c r="E18" s="41"/>
      <c r="I18" s="40" t="s">
        <v>10</v>
      </c>
      <c r="J18" s="41"/>
      <c r="W18" s="40" t="s">
        <v>10</v>
      </c>
      <c r="X18" s="41"/>
      <c r="AB18" s="40" t="s">
        <v>10</v>
      </c>
      <c r="AC18" s="41"/>
      <c r="AP18" s="20" t="s">
        <v>91</v>
      </c>
      <c r="AQ18" s="8">
        <v>12</v>
      </c>
      <c r="AR18" s="8">
        <v>10</v>
      </c>
      <c r="AS18" s="8">
        <v>10</v>
      </c>
    </row>
    <row r="19" spans="2:45" ht="13.5" customHeight="1" thickBot="1">
      <c r="B19" s="2"/>
      <c r="C19" s="58"/>
      <c r="D19" s="4"/>
      <c r="E19" s="9" t="s">
        <v>16</v>
      </c>
      <c r="F19" s="42"/>
      <c r="H19" s="19"/>
      <c r="I19" s="4"/>
      <c r="J19" s="9" t="s">
        <v>16</v>
      </c>
      <c r="K19" s="42"/>
      <c r="U19" s="2"/>
      <c r="V19" s="58"/>
      <c r="W19" s="4"/>
      <c r="X19" s="9" t="s">
        <v>16</v>
      </c>
      <c r="Y19" s="42"/>
      <c r="AA19" s="19"/>
      <c r="AB19" s="4"/>
      <c r="AC19" s="9" t="s">
        <v>16</v>
      </c>
      <c r="AD19" s="42"/>
      <c r="AP19" s="20" t="s">
        <v>90</v>
      </c>
      <c r="AQ19" s="8">
        <v>0.24</v>
      </c>
      <c r="AR19" s="8">
        <v>0.22</v>
      </c>
      <c r="AS19" s="8">
        <v>0.2</v>
      </c>
    </row>
    <row r="20" spans="42:45" ht="13.5" customHeight="1" thickBot="1">
      <c r="AP20" s="20" t="s">
        <v>93</v>
      </c>
      <c r="AQ20" s="43">
        <v>0.25</v>
      </c>
      <c r="AR20" s="43">
        <v>0.25</v>
      </c>
      <c r="AS20" s="43">
        <v>0.2</v>
      </c>
    </row>
    <row r="21" spans="5:45" ht="16.5" customHeight="1" thickBot="1">
      <c r="E21" s="29" t="s">
        <v>17</v>
      </c>
      <c r="J21" s="29" t="s">
        <v>18</v>
      </c>
      <c r="X21" s="29" t="s">
        <v>17</v>
      </c>
      <c r="AC21" s="29" t="s">
        <v>18</v>
      </c>
      <c r="AP21" s="20" t="s">
        <v>94</v>
      </c>
      <c r="AQ21" s="43">
        <v>0.1</v>
      </c>
      <c r="AR21" s="43">
        <v>0.1</v>
      </c>
      <c r="AS21" s="43">
        <v>0.2</v>
      </c>
    </row>
    <row r="22" spans="2:45" ht="13.5" customHeight="1" thickBot="1">
      <c r="B22" s="1">
        <v>5</v>
      </c>
      <c r="C22" s="33" t="s">
        <v>13</v>
      </c>
      <c r="D22" s="34">
        <f>$AQ$12</f>
        <v>400</v>
      </c>
      <c r="E22" s="34">
        <f>$AQ$13</f>
        <v>-0.42</v>
      </c>
      <c r="F22" s="35" t="s">
        <v>5</v>
      </c>
      <c r="G22" s="36"/>
      <c r="H22" s="1">
        <v>7</v>
      </c>
      <c r="I22" s="33" t="s">
        <v>13</v>
      </c>
      <c r="J22" s="34">
        <f>$AQ$16</f>
        <v>195</v>
      </c>
      <c r="K22" s="34">
        <f>$AQ$17</f>
        <v>-0.46</v>
      </c>
      <c r="L22" s="35" t="s">
        <v>5</v>
      </c>
      <c r="U22" s="1">
        <v>5</v>
      </c>
      <c r="V22" s="33" t="s">
        <v>13</v>
      </c>
      <c r="W22" s="34">
        <f>$AR$12</f>
        <v>190</v>
      </c>
      <c r="X22" s="34">
        <f>$AR$13</f>
        <v>-0.25</v>
      </c>
      <c r="Y22" s="35" t="s">
        <v>5</v>
      </c>
      <c r="Z22" s="36"/>
      <c r="AA22" s="1">
        <v>7</v>
      </c>
      <c r="AB22" s="33" t="s">
        <v>13</v>
      </c>
      <c r="AC22" s="34">
        <f>$AR$16</f>
        <v>180</v>
      </c>
      <c r="AD22" s="34">
        <f>$AR$17</f>
        <v>-0.25</v>
      </c>
      <c r="AE22" s="35" t="s">
        <v>5</v>
      </c>
      <c r="AP22" s="20" t="s">
        <v>95</v>
      </c>
      <c r="AQ22" s="43">
        <v>0.4</v>
      </c>
      <c r="AR22" s="43">
        <v>0.25</v>
      </c>
      <c r="AS22" s="43">
        <v>0.3</v>
      </c>
    </row>
    <row r="23" spans="3:45" ht="13.5" customHeight="1" thickBot="1">
      <c r="C23" s="20"/>
      <c r="D23" s="21"/>
      <c r="E23" s="21"/>
      <c r="I23" s="20"/>
      <c r="J23" s="21"/>
      <c r="K23" s="21"/>
      <c r="V23" s="20"/>
      <c r="W23" s="21"/>
      <c r="X23" s="21"/>
      <c r="AB23" s="20"/>
      <c r="AC23" s="21"/>
      <c r="AD23" s="21"/>
      <c r="AP23" s="20" t="s">
        <v>96</v>
      </c>
      <c r="AQ23" s="43">
        <v>0.25</v>
      </c>
      <c r="AR23" s="43">
        <v>0.4</v>
      </c>
      <c r="AS23" s="43">
        <v>0.3</v>
      </c>
    </row>
    <row r="24" spans="2:45" ht="13.5" customHeight="1" thickBot="1">
      <c r="B24" s="1">
        <v>6</v>
      </c>
      <c r="C24" s="33" t="s">
        <v>14</v>
      </c>
      <c r="D24" s="34">
        <f>$AQ$14</f>
        <v>64</v>
      </c>
      <c r="E24" s="37">
        <f>$AQ$15</f>
        <v>0.18</v>
      </c>
      <c r="F24" s="35" t="s">
        <v>6</v>
      </c>
      <c r="G24" s="36"/>
      <c r="H24" s="1">
        <v>8</v>
      </c>
      <c r="I24" s="33" t="s">
        <v>14</v>
      </c>
      <c r="J24" s="34">
        <f>$AQ$18</f>
        <v>12</v>
      </c>
      <c r="K24" s="37">
        <f>$AQ$19</f>
        <v>0.24</v>
      </c>
      <c r="L24" s="35" t="s">
        <v>6</v>
      </c>
      <c r="U24" s="1">
        <v>6</v>
      </c>
      <c r="V24" s="33" t="s">
        <v>14</v>
      </c>
      <c r="W24" s="34">
        <f>$AR$14</f>
        <v>60</v>
      </c>
      <c r="X24" s="37">
        <f>$AR$15</f>
        <v>0.22</v>
      </c>
      <c r="Y24" s="35" t="s">
        <v>6</v>
      </c>
      <c r="Z24" s="36"/>
      <c r="AA24" s="1">
        <v>8</v>
      </c>
      <c r="AB24" s="33" t="s">
        <v>14</v>
      </c>
      <c r="AC24" s="34">
        <f>$AR$18</f>
        <v>10</v>
      </c>
      <c r="AD24" s="37">
        <f>$AR$19</f>
        <v>0.22</v>
      </c>
      <c r="AE24" s="35" t="s">
        <v>6</v>
      </c>
      <c r="AP24" s="20" t="s">
        <v>97</v>
      </c>
      <c r="AQ24" s="8">
        <v>220</v>
      </c>
      <c r="AR24" s="8">
        <v>200</v>
      </c>
      <c r="AS24" s="8">
        <v>240</v>
      </c>
    </row>
    <row r="25" spans="42:45" ht="13.5" customHeight="1" thickBot="1">
      <c r="AP25" s="20" t="s">
        <v>98</v>
      </c>
      <c r="AQ25" s="8">
        <v>24</v>
      </c>
      <c r="AR25" s="8">
        <v>15</v>
      </c>
      <c r="AS25" s="8">
        <v>20</v>
      </c>
    </row>
    <row r="26" spans="3:45" ht="13.5" customHeight="1" thickBot="1">
      <c r="C26" s="2" t="s">
        <v>7</v>
      </c>
      <c r="I26" s="2" t="s">
        <v>15</v>
      </c>
      <c r="V26" s="2" t="s">
        <v>7</v>
      </c>
      <c r="AB26" s="2" t="s">
        <v>15</v>
      </c>
      <c r="AP26" s="20" t="s">
        <v>99</v>
      </c>
      <c r="AQ26" s="8">
        <v>2.8</v>
      </c>
      <c r="AR26" s="8">
        <v>4</v>
      </c>
      <c r="AS26" s="8">
        <v>4.5</v>
      </c>
    </row>
    <row r="27" spans="4:45" ht="13.5" customHeight="1" thickBot="1">
      <c r="D27" s="33" t="s">
        <v>8</v>
      </c>
      <c r="E27" s="39"/>
      <c r="I27" s="33" t="s">
        <v>8</v>
      </c>
      <c r="J27" s="39"/>
      <c r="W27" s="33" t="s">
        <v>8</v>
      </c>
      <c r="X27" s="39"/>
      <c r="AB27" s="33" t="s">
        <v>8</v>
      </c>
      <c r="AC27" s="39"/>
      <c r="AP27" s="20" t="s">
        <v>100</v>
      </c>
      <c r="AQ27" s="44">
        <v>0.12</v>
      </c>
      <c r="AR27" s="10">
        <v>0.08</v>
      </c>
      <c r="AS27" s="44">
        <v>0.1</v>
      </c>
    </row>
    <row r="28" spans="4:29" ht="13.5" customHeight="1" thickBot="1">
      <c r="D28" s="33" t="s">
        <v>9</v>
      </c>
      <c r="E28" s="13"/>
      <c r="I28" s="33" t="s">
        <v>9</v>
      </c>
      <c r="J28" s="13"/>
      <c r="W28" s="33" t="s">
        <v>9</v>
      </c>
      <c r="X28" s="13"/>
      <c r="AB28" s="33" t="s">
        <v>9</v>
      </c>
      <c r="AC28" s="13"/>
    </row>
    <row r="29" spans="4:29" ht="13.5" customHeight="1" thickBot="1">
      <c r="D29" s="40" t="s">
        <v>10</v>
      </c>
      <c r="E29" s="41"/>
      <c r="I29" s="40" t="s">
        <v>10</v>
      </c>
      <c r="J29" s="41"/>
      <c r="W29" s="40" t="s">
        <v>10</v>
      </c>
      <c r="X29" s="41"/>
      <c r="AB29" s="40" t="s">
        <v>10</v>
      </c>
      <c r="AC29" s="41"/>
    </row>
    <row r="30" spans="2:30" ht="13.5" customHeight="1" thickBot="1">
      <c r="B30" s="2"/>
      <c r="C30" s="58"/>
      <c r="D30" s="4"/>
      <c r="E30" s="9" t="s">
        <v>16</v>
      </c>
      <c r="F30" s="42"/>
      <c r="H30" s="19"/>
      <c r="I30" s="4"/>
      <c r="J30" s="9" t="s">
        <v>16</v>
      </c>
      <c r="K30" s="42"/>
      <c r="U30" s="2"/>
      <c r="V30" s="58"/>
      <c r="W30" s="4"/>
      <c r="X30" s="9" t="s">
        <v>16</v>
      </c>
      <c r="Y30" s="42"/>
      <c r="AA30" s="19"/>
      <c r="AB30" s="4"/>
      <c r="AC30" s="9" t="s">
        <v>16</v>
      </c>
      <c r="AD30" s="42"/>
    </row>
    <row r="32" spans="2:22" ht="13.5" customHeight="1">
      <c r="B32" s="11" t="s">
        <v>19</v>
      </c>
      <c r="C32" s="2" t="s">
        <v>21</v>
      </c>
      <c r="U32" s="11" t="s">
        <v>19</v>
      </c>
      <c r="V32" s="2" t="s">
        <v>21</v>
      </c>
    </row>
    <row r="33" spans="3:22" ht="13.5" customHeight="1">
      <c r="C33" s="2" t="s">
        <v>20</v>
      </c>
      <c r="V33" s="2" t="s">
        <v>20</v>
      </c>
    </row>
    <row r="34" spans="3:22" ht="13.5" customHeight="1">
      <c r="C34" s="2" t="s">
        <v>25</v>
      </c>
      <c r="V34" s="2" t="s">
        <v>25</v>
      </c>
    </row>
    <row r="35" spans="5:29" ht="13.5" customHeight="1" thickBot="1">
      <c r="E35" s="29" t="s">
        <v>103</v>
      </c>
      <c r="F35" s="29" t="s">
        <v>102</v>
      </c>
      <c r="G35" s="31" t="s">
        <v>101</v>
      </c>
      <c r="H35" s="45" t="s">
        <v>26</v>
      </c>
      <c r="J35" s="45" t="s">
        <v>55</v>
      </c>
      <c r="X35" s="45" t="s">
        <v>103</v>
      </c>
      <c r="Y35" s="29" t="s">
        <v>102</v>
      </c>
      <c r="Z35" s="31" t="s">
        <v>101</v>
      </c>
      <c r="AA35" s="45" t="s">
        <v>26</v>
      </c>
      <c r="AC35" s="45" t="s">
        <v>55</v>
      </c>
    </row>
    <row r="36" spans="3:29" ht="13.5" customHeight="1" thickBot="1">
      <c r="C36" s="1"/>
      <c r="D36" s="3"/>
      <c r="E36" s="9" t="s">
        <v>11</v>
      </c>
      <c r="F36" s="10">
        <f>$AQ$20</f>
        <v>0.25</v>
      </c>
      <c r="G36" s="6"/>
      <c r="H36" s="13"/>
      <c r="J36" s="8"/>
      <c r="V36" s="1"/>
      <c r="W36" s="3"/>
      <c r="X36" s="9" t="s">
        <v>11</v>
      </c>
      <c r="Y36" s="10">
        <f>$AR$20</f>
        <v>0.25</v>
      </c>
      <c r="Z36" s="6"/>
      <c r="AA36" s="13"/>
      <c r="AC36" s="8"/>
    </row>
    <row r="37" spans="3:29" ht="13.5" customHeight="1" thickBot="1">
      <c r="C37" s="1"/>
      <c r="D37" s="3"/>
      <c r="E37" s="9" t="s">
        <v>22</v>
      </c>
      <c r="F37" s="10">
        <f>$AQ$21</f>
        <v>0.1</v>
      </c>
      <c r="G37" s="6"/>
      <c r="H37" s="13"/>
      <c r="J37" s="8"/>
      <c r="V37" s="1"/>
      <c r="W37" s="3"/>
      <c r="X37" s="9" t="s">
        <v>22</v>
      </c>
      <c r="Y37" s="10">
        <f>$AR$21</f>
        <v>0.1</v>
      </c>
      <c r="Z37" s="6"/>
      <c r="AA37" s="13"/>
      <c r="AC37" s="8"/>
    </row>
    <row r="38" spans="3:29" ht="13.5" customHeight="1" thickBot="1">
      <c r="C38" s="1"/>
      <c r="D38" s="3"/>
      <c r="E38" s="9" t="s">
        <v>23</v>
      </c>
      <c r="F38" s="10">
        <f>$AQ$22</f>
        <v>0.4</v>
      </c>
      <c r="G38" s="6"/>
      <c r="H38" s="13"/>
      <c r="J38" s="8"/>
      <c r="V38" s="1"/>
      <c r="W38" s="3"/>
      <c r="X38" s="9" t="s">
        <v>23</v>
      </c>
      <c r="Y38" s="10">
        <f>$AR$22</f>
        <v>0.25</v>
      </c>
      <c r="Z38" s="6"/>
      <c r="AA38" s="13"/>
      <c r="AC38" s="8"/>
    </row>
    <row r="39" spans="3:29" ht="13.5" customHeight="1" thickBot="1">
      <c r="C39" s="1"/>
      <c r="D39" s="46"/>
      <c r="E39" s="47" t="s">
        <v>24</v>
      </c>
      <c r="F39" s="48">
        <f>$AQ$23</f>
        <v>0.25</v>
      </c>
      <c r="G39" s="49"/>
      <c r="H39" s="13"/>
      <c r="J39" s="8"/>
      <c r="V39" s="1"/>
      <c r="W39" s="46"/>
      <c r="X39" s="47" t="s">
        <v>24</v>
      </c>
      <c r="Y39" s="48">
        <f>$AR$23</f>
        <v>0.4</v>
      </c>
      <c r="Z39" s="49"/>
      <c r="AA39" s="13"/>
      <c r="AC39" s="8"/>
    </row>
    <row r="40" spans="4:29" ht="13.5" customHeight="1" thickBot="1">
      <c r="D40" s="3"/>
      <c r="E40" s="4"/>
      <c r="F40" s="4"/>
      <c r="G40" s="5" t="s">
        <v>56</v>
      </c>
      <c r="H40" s="16"/>
      <c r="I40" s="7" t="s">
        <v>39</v>
      </c>
      <c r="J40" s="17"/>
      <c r="W40" s="3"/>
      <c r="X40" s="4"/>
      <c r="Y40" s="4"/>
      <c r="Z40" s="5" t="s">
        <v>56</v>
      </c>
      <c r="AA40" s="16"/>
      <c r="AB40" s="7" t="s">
        <v>39</v>
      </c>
      <c r="AC40" s="17"/>
    </row>
    <row r="41" spans="2:22" ht="13.5" customHeight="1" thickBot="1">
      <c r="B41" s="11" t="s">
        <v>27</v>
      </c>
      <c r="C41" s="2" t="s">
        <v>28</v>
      </c>
      <c r="U41" s="11" t="s">
        <v>27</v>
      </c>
      <c r="V41" s="2" t="s">
        <v>28</v>
      </c>
    </row>
    <row r="42" spans="2:28" ht="24.75" customHeight="1" thickBot="1">
      <c r="B42" s="11"/>
      <c r="C42" s="33" t="s">
        <v>45</v>
      </c>
      <c r="D42" s="34">
        <f>$AQ$24</f>
        <v>220</v>
      </c>
      <c r="E42" s="34">
        <f>$AQ$25</f>
        <v>24</v>
      </c>
      <c r="F42" s="50" t="s">
        <v>30</v>
      </c>
      <c r="G42" s="51">
        <f>$AQ$26</f>
        <v>2.8</v>
      </c>
      <c r="H42" s="35" t="s">
        <v>35</v>
      </c>
      <c r="I42" s="2" t="s">
        <v>29</v>
      </c>
      <c r="U42" s="11"/>
      <c r="V42" s="33" t="s">
        <v>45</v>
      </c>
      <c r="W42" s="34">
        <f>$AR$24</f>
        <v>200</v>
      </c>
      <c r="X42" s="34">
        <f>$AR$25</f>
        <v>15</v>
      </c>
      <c r="Y42" s="50" t="s">
        <v>30</v>
      </c>
      <c r="Z42" s="51">
        <f>$AR$26</f>
        <v>4</v>
      </c>
      <c r="AA42" s="35" t="s">
        <v>35</v>
      </c>
      <c r="AB42" s="2" t="s">
        <v>29</v>
      </c>
    </row>
    <row r="43" spans="2:31" ht="13.5" customHeight="1" thickBot="1">
      <c r="B43" s="11"/>
      <c r="C43" s="11"/>
      <c r="D43" s="33" t="s">
        <v>46</v>
      </c>
      <c r="E43" s="52"/>
      <c r="F43" s="51"/>
      <c r="G43" s="35" t="s">
        <v>30</v>
      </c>
      <c r="H43" s="36"/>
      <c r="K43" s="20" t="s">
        <v>53</v>
      </c>
      <c r="L43" s="53">
        <f>$AQ$27</f>
        <v>0.12</v>
      </c>
      <c r="U43" s="11"/>
      <c r="V43" s="11"/>
      <c r="W43" s="33" t="s">
        <v>46</v>
      </c>
      <c r="X43" s="52"/>
      <c r="Y43" s="51"/>
      <c r="Z43" s="35" t="s">
        <v>30</v>
      </c>
      <c r="AA43" s="36"/>
      <c r="AD43" s="20" t="s">
        <v>53</v>
      </c>
      <c r="AE43" s="53">
        <f>$AR$27</f>
        <v>0.08</v>
      </c>
    </row>
    <row r="44" spans="2:22" ht="13.5" customHeight="1">
      <c r="B44" s="11" t="s">
        <v>31</v>
      </c>
      <c r="C44" s="2" t="s">
        <v>32</v>
      </c>
      <c r="U44" s="11" t="s">
        <v>31</v>
      </c>
      <c r="V44" s="2" t="s">
        <v>32</v>
      </c>
    </row>
    <row r="45" spans="4:23" ht="13.5" customHeight="1" thickBot="1">
      <c r="D45" s="2" t="s">
        <v>33</v>
      </c>
      <c r="W45" s="2" t="s">
        <v>33</v>
      </c>
    </row>
    <row r="46" spans="4:24" ht="13.5" customHeight="1" thickBot="1">
      <c r="D46" s="33" t="s">
        <v>34</v>
      </c>
      <c r="E46" s="54"/>
      <c r="W46" s="33" t="s">
        <v>34</v>
      </c>
      <c r="X46" s="54"/>
    </row>
    <row r="47" spans="4:24" ht="13.5" customHeight="1" thickBot="1">
      <c r="D47" s="33" t="s">
        <v>57</v>
      </c>
      <c r="E47" s="55"/>
      <c r="W47" s="33" t="s">
        <v>57</v>
      </c>
      <c r="X47" s="55"/>
    </row>
    <row r="48" spans="4:25" ht="13.5" customHeight="1" thickBot="1">
      <c r="D48" s="33" t="s">
        <v>47</v>
      </c>
      <c r="E48" s="55"/>
      <c r="F48" s="2" t="s">
        <v>48</v>
      </c>
      <c r="W48" s="33" t="s">
        <v>47</v>
      </c>
      <c r="X48" s="55"/>
      <c r="Y48" s="2" t="s">
        <v>48</v>
      </c>
    </row>
    <row r="49" spans="3:22" ht="13.5" customHeight="1" thickBot="1">
      <c r="C49" s="2" t="s">
        <v>37</v>
      </c>
      <c r="V49" s="2" t="s">
        <v>37</v>
      </c>
    </row>
    <row r="50" spans="3:25" ht="13.5" customHeight="1" thickBot="1">
      <c r="C50" s="3"/>
      <c r="D50" s="9" t="s">
        <v>38</v>
      </c>
      <c r="E50" s="10"/>
      <c r="F50" s="2" t="s">
        <v>58</v>
      </c>
      <c r="V50" s="3"/>
      <c r="W50" s="9" t="s">
        <v>38</v>
      </c>
      <c r="X50" s="10"/>
      <c r="Y50" s="2" t="s">
        <v>58</v>
      </c>
    </row>
    <row r="51" spans="3:25" ht="13.5" customHeight="1" thickBot="1">
      <c r="C51" s="3"/>
      <c r="D51" s="9" t="s">
        <v>36</v>
      </c>
      <c r="E51" s="39"/>
      <c r="F51" s="2" t="s">
        <v>40</v>
      </c>
      <c r="V51" s="3"/>
      <c r="W51" s="9" t="s">
        <v>36</v>
      </c>
      <c r="X51" s="39"/>
      <c r="Y51" s="2" t="s">
        <v>40</v>
      </c>
    </row>
    <row r="52" spans="3:22" ht="13.5" customHeight="1" thickBot="1">
      <c r="C52" s="2" t="s">
        <v>44</v>
      </c>
      <c r="V52" s="2" t="s">
        <v>44</v>
      </c>
    </row>
    <row r="53" spans="2:24" ht="13.5" customHeight="1" thickBot="1">
      <c r="B53" s="15"/>
      <c r="C53" s="3"/>
      <c r="D53" s="12" t="s">
        <v>47</v>
      </c>
      <c r="E53" s="13"/>
      <c r="U53" s="15"/>
      <c r="V53" s="3"/>
      <c r="W53" s="12" t="s">
        <v>47</v>
      </c>
      <c r="X53" s="13"/>
    </row>
    <row r="54" spans="3:24" ht="13.5" customHeight="1" thickBot="1">
      <c r="C54" s="3"/>
      <c r="D54" s="12" t="s">
        <v>45</v>
      </c>
      <c r="E54" s="13"/>
      <c r="V54" s="3"/>
      <c r="W54" s="12" t="s">
        <v>45</v>
      </c>
      <c r="X54" s="13"/>
    </row>
    <row r="55" spans="3:24" ht="16.5" customHeight="1" thickBot="1">
      <c r="C55" s="3"/>
      <c r="D55" s="14" t="s">
        <v>61</v>
      </c>
      <c r="E55" s="13"/>
      <c r="V55" s="3"/>
      <c r="W55" s="59" t="s">
        <v>61</v>
      </c>
      <c r="X55" s="13"/>
    </row>
    <row r="56" spans="3:25" ht="16.5" customHeight="1" thickBot="1">
      <c r="C56" s="3"/>
      <c r="D56" s="12" t="s">
        <v>51</v>
      </c>
      <c r="E56" s="10"/>
      <c r="F56" s="2" t="s">
        <v>49</v>
      </c>
      <c r="V56" s="3"/>
      <c r="W56" s="12" t="s">
        <v>51</v>
      </c>
      <c r="X56" s="10"/>
      <c r="Y56" s="2" t="s">
        <v>49</v>
      </c>
    </row>
    <row r="57" spans="3:25" ht="16.5" customHeight="1" thickBot="1">
      <c r="C57" s="3"/>
      <c r="D57" s="12" t="s">
        <v>50</v>
      </c>
      <c r="E57" s="10"/>
      <c r="F57" s="2" t="s">
        <v>52</v>
      </c>
      <c r="V57" s="3"/>
      <c r="W57" s="12" t="s">
        <v>50</v>
      </c>
      <c r="X57" s="10"/>
      <c r="Y57" s="2" t="s">
        <v>52</v>
      </c>
    </row>
    <row r="58" spans="2:22" ht="13.5" customHeight="1">
      <c r="B58" s="11" t="s">
        <v>41</v>
      </c>
      <c r="C58" s="2" t="s">
        <v>54</v>
      </c>
      <c r="U58" s="11" t="s">
        <v>41</v>
      </c>
      <c r="V58" s="2" t="s">
        <v>54</v>
      </c>
    </row>
    <row r="59" spans="2:22" ht="13.5" customHeight="1">
      <c r="B59" s="1">
        <v>1</v>
      </c>
      <c r="C59" s="2" t="s">
        <v>64</v>
      </c>
      <c r="U59" s="1">
        <v>1</v>
      </c>
      <c r="V59" s="2" t="s">
        <v>64</v>
      </c>
    </row>
    <row r="60" spans="2:44" s="29" customFormat="1" ht="13.5" customHeight="1" thickBot="1">
      <c r="B60" s="11"/>
      <c r="D60" s="29" t="s">
        <v>68</v>
      </c>
      <c r="F60" s="29" t="s">
        <v>69</v>
      </c>
      <c r="H60" s="29" t="s">
        <v>70</v>
      </c>
      <c r="J60" s="29" t="s">
        <v>71</v>
      </c>
      <c r="U60" s="11"/>
      <c r="W60" s="29" t="s">
        <v>68</v>
      </c>
      <c r="Y60" s="29" t="s">
        <v>69</v>
      </c>
      <c r="AA60" s="29" t="s">
        <v>70</v>
      </c>
      <c r="AB60" s="29" t="s">
        <v>71</v>
      </c>
      <c r="AP60" s="31"/>
      <c r="AQ60" s="30"/>
      <c r="AR60" s="30"/>
    </row>
    <row r="61" spans="2:29" ht="15" customHeight="1" thickBot="1">
      <c r="B61" s="2"/>
      <c r="C61" s="33" t="s">
        <v>9</v>
      </c>
      <c r="D61" s="13"/>
      <c r="E61" s="33" t="s">
        <v>9</v>
      </c>
      <c r="F61" s="6"/>
      <c r="G61" s="33" t="s">
        <v>9</v>
      </c>
      <c r="H61" s="13"/>
      <c r="I61" s="33" t="s">
        <v>9</v>
      </c>
      <c r="J61" s="6"/>
      <c r="U61" s="2"/>
      <c r="V61" s="33" t="s">
        <v>9</v>
      </c>
      <c r="W61" s="13"/>
      <c r="X61" s="33" t="s">
        <v>9</v>
      </c>
      <c r="Y61" s="6"/>
      <c r="Z61" s="33" t="s">
        <v>9</v>
      </c>
      <c r="AA61" s="13"/>
      <c r="AB61" s="33" t="s">
        <v>9</v>
      </c>
      <c r="AC61" s="6"/>
    </row>
    <row r="62" spans="2:29" ht="15" customHeight="1" thickBot="1">
      <c r="B62" s="2"/>
      <c r="C62" s="33" t="s">
        <v>34</v>
      </c>
      <c r="D62" s="39"/>
      <c r="E62" s="33" t="s">
        <v>34</v>
      </c>
      <c r="F62" s="8"/>
      <c r="G62" s="12" t="s">
        <v>34</v>
      </c>
      <c r="H62" s="39"/>
      <c r="I62" s="33" t="s">
        <v>34</v>
      </c>
      <c r="J62" s="8"/>
      <c r="U62" s="2"/>
      <c r="V62" s="33" t="s">
        <v>34</v>
      </c>
      <c r="W62" s="39"/>
      <c r="X62" s="33" t="s">
        <v>34</v>
      </c>
      <c r="Y62" s="8"/>
      <c r="Z62" s="12" t="s">
        <v>34</v>
      </c>
      <c r="AA62" s="39"/>
      <c r="AB62" s="33" t="s">
        <v>34</v>
      </c>
      <c r="AC62" s="8"/>
    </row>
    <row r="63" spans="2:29" ht="15" customHeight="1" thickBot="1">
      <c r="B63" s="2"/>
      <c r="C63" s="33" t="s">
        <v>47</v>
      </c>
      <c r="D63" s="13"/>
      <c r="E63" s="33" t="s">
        <v>47</v>
      </c>
      <c r="F63" s="6"/>
      <c r="G63" s="33" t="s">
        <v>47</v>
      </c>
      <c r="H63" s="13"/>
      <c r="I63" s="33" t="s">
        <v>47</v>
      </c>
      <c r="J63" s="6"/>
      <c r="U63" s="2"/>
      <c r="V63" s="33" t="s">
        <v>47</v>
      </c>
      <c r="W63" s="13"/>
      <c r="X63" s="33" t="s">
        <v>47</v>
      </c>
      <c r="Y63" s="6"/>
      <c r="Z63" s="33" t="s">
        <v>47</v>
      </c>
      <c r="AA63" s="13"/>
      <c r="AB63" s="33" t="s">
        <v>47</v>
      </c>
      <c r="AC63" s="6"/>
    </row>
    <row r="64" spans="2:29" ht="15" customHeight="1" thickBot="1">
      <c r="B64" s="2"/>
      <c r="C64" s="33" t="s">
        <v>45</v>
      </c>
      <c r="D64" s="13"/>
      <c r="E64" s="33" t="s">
        <v>45</v>
      </c>
      <c r="F64" s="6"/>
      <c r="G64" s="12" t="s">
        <v>45</v>
      </c>
      <c r="H64" s="13"/>
      <c r="I64" s="33" t="s">
        <v>45</v>
      </c>
      <c r="J64" s="6"/>
      <c r="U64" s="2"/>
      <c r="V64" s="33" t="s">
        <v>45</v>
      </c>
      <c r="W64" s="13"/>
      <c r="X64" s="33" t="s">
        <v>45</v>
      </c>
      <c r="Y64" s="6"/>
      <c r="Z64" s="12" t="s">
        <v>45</v>
      </c>
      <c r="AA64" s="13"/>
      <c r="AB64" s="33" t="s">
        <v>45</v>
      </c>
      <c r="AC64" s="6"/>
    </row>
    <row r="65" spans="2:29" ht="15" customHeight="1" thickBot="1">
      <c r="B65" s="19"/>
      <c r="C65" s="18" t="s">
        <v>65</v>
      </c>
      <c r="D65" s="13"/>
      <c r="E65" s="18" t="s">
        <v>66</v>
      </c>
      <c r="F65" s="6"/>
      <c r="G65" s="18" t="s">
        <v>66</v>
      </c>
      <c r="H65" s="13"/>
      <c r="I65" s="18" t="s">
        <v>66</v>
      </c>
      <c r="J65" s="6"/>
      <c r="U65" s="19"/>
      <c r="V65" s="18" t="s">
        <v>65</v>
      </c>
      <c r="W65" s="13"/>
      <c r="X65" s="18" t="s">
        <v>66</v>
      </c>
      <c r="Y65" s="6"/>
      <c r="Z65" s="18" t="s">
        <v>66</v>
      </c>
      <c r="AA65" s="13"/>
      <c r="AB65" s="18" t="s">
        <v>66</v>
      </c>
      <c r="AC65" s="6"/>
    </row>
    <row r="66" spans="2:30" ht="15" customHeight="1" thickBot="1">
      <c r="B66" s="19"/>
      <c r="C66" s="12" t="s">
        <v>51</v>
      </c>
      <c r="D66" s="10"/>
      <c r="E66" s="12" t="s">
        <v>67</v>
      </c>
      <c r="F66" s="10"/>
      <c r="G66" s="12" t="s">
        <v>104</v>
      </c>
      <c r="H66" s="10"/>
      <c r="I66" s="12" t="s">
        <v>105</v>
      </c>
      <c r="J66" s="10"/>
      <c r="K66" s="56"/>
      <c r="U66" s="19"/>
      <c r="V66" s="12" t="s">
        <v>51</v>
      </c>
      <c r="W66" s="10"/>
      <c r="X66" s="12" t="s">
        <v>67</v>
      </c>
      <c r="Y66" s="10"/>
      <c r="Z66" s="12" t="s">
        <v>104</v>
      </c>
      <c r="AA66" s="10"/>
      <c r="AB66" s="12" t="s">
        <v>105</v>
      </c>
      <c r="AC66" s="10"/>
      <c r="AD66" s="56"/>
    </row>
    <row r="67" spans="2:22" ht="13.5" customHeight="1" thickBot="1">
      <c r="B67" s="1">
        <v>2</v>
      </c>
      <c r="C67" s="57" t="s">
        <v>62</v>
      </c>
      <c r="U67" s="1">
        <v>2</v>
      </c>
      <c r="V67" s="57" t="s">
        <v>62</v>
      </c>
    </row>
    <row r="68" spans="2:24" ht="13.5" customHeight="1" thickBot="1">
      <c r="B68" s="2"/>
      <c r="D68" s="20" t="s">
        <v>63</v>
      </c>
      <c r="E68" s="53"/>
      <c r="U68" s="2"/>
      <c r="W68" s="20" t="s">
        <v>63</v>
      </c>
      <c r="X68" s="53"/>
    </row>
    <row r="69" ht="13.5" customHeight="1" thickBot="1"/>
    <row r="70" spans="4:28" ht="13.5" customHeight="1" thickBot="1">
      <c r="D70" s="22"/>
      <c r="E70" s="23"/>
      <c r="F70" s="23"/>
      <c r="G70" s="24" t="s">
        <v>43</v>
      </c>
      <c r="H70" s="23"/>
      <c r="I70" s="23"/>
      <c r="J70" s="60"/>
      <c r="X70" s="22"/>
      <c r="Y70" s="23"/>
      <c r="Z70" s="24" t="s">
        <v>59</v>
      </c>
      <c r="AA70" s="23"/>
      <c r="AB70" s="25"/>
    </row>
    <row r="71" spans="7:26" ht="13.5" customHeight="1">
      <c r="G71" s="29"/>
      <c r="Z71" s="29" t="s">
        <v>72</v>
      </c>
    </row>
    <row r="72" spans="3:31" ht="13.5" customHeight="1">
      <c r="C72" s="2" t="s">
        <v>108</v>
      </c>
      <c r="L72" s="31" t="s">
        <v>107</v>
      </c>
      <c r="V72" s="2" t="s">
        <v>108</v>
      </c>
      <c r="AE72" s="31" t="s">
        <v>107</v>
      </c>
    </row>
    <row r="73" spans="3:22" ht="13.5" customHeight="1">
      <c r="C73" s="2" t="s">
        <v>0</v>
      </c>
      <c r="V73" s="2" t="s">
        <v>0</v>
      </c>
    </row>
    <row r="74" spans="3:22" ht="13.5" customHeight="1">
      <c r="C74" s="2" t="s">
        <v>1</v>
      </c>
      <c r="V74" s="2" t="s">
        <v>1</v>
      </c>
    </row>
    <row r="75" spans="3:22" ht="13.5" customHeight="1">
      <c r="C75" s="2" t="s">
        <v>2</v>
      </c>
      <c r="V75" s="2" t="s">
        <v>2</v>
      </c>
    </row>
    <row r="76" spans="3:22" ht="13.5" customHeight="1">
      <c r="C76" s="2" t="s">
        <v>3</v>
      </c>
      <c r="V76" s="2" t="s">
        <v>3</v>
      </c>
    </row>
    <row r="78" spans="2:22" ht="13.5" customHeight="1">
      <c r="B78" s="11" t="s">
        <v>4</v>
      </c>
      <c r="C78" s="2" t="s">
        <v>60</v>
      </c>
      <c r="U78" s="11" t="s">
        <v>4</v>
      </c>
      <c r="V78" s="2" t="s">
        <v>60</v>
      </c>
    </row>
    <row r="79" spans="5:29" ht="16.5" customHeight="1" thickBot="1">
      <c r="E79" s="29" t="s">
        <v>11</v>
      </c>
      <c r="J79" s="29" t="s">
        <v>12</v>
      </c>
      <c r="X79" s="29" t="s">
        <v>11</v>
      </c>
      <c r="AC79" s="29" t="s">
        <v>12</v>
      </c>
    </row>
    <row r="80" spans="2:31" ht="13.5" customHeight="1" thickBot="1">
      <c r="B80" s="1">
        <v>1</v>
      </c>
      <c r="C80" s="33" t="s">
        <v>13</v>
      </c>
      <c r="D80" s="34">
        <f>$AQ$4</f>
        <v>420</v>
      </c>
      <c r="E80" s="34">
        <f>$AQ$5</f>
        <v>-0.35</v>
      </c>
      <c r="F80" s="35" t="s">
        <v>5</v>
      </c>
      <c r="G80" s="36"/>
      <c r="H80" s="1">
        <v>3</v>
      </c>
      <c r="I80" s="33" t="s">
        <v>13</v>
      </c>
      <c r="J80" s="34">
        <f>$AQ$8</f>
        <v>600</v>
      </c>
      <c r="K80" s="34">
        <f>$AQ$9</f>
        <v>-0.5</v>
      </c>
      <c r="L80" s="35" t="s">
        <v>5</v>
      </c>
      <c r="U80" s="1">
        <v>1</v>
      </c>
      <c r="V80" s="33" t="s">
        <v>13</v>
      </c>
      <c r="W80" s="34">
        <f>$AR$4</f>
        <v>240</v>
      </c>
      <c r="X80" s="34">
        <f>$AR$5</f>
        <v>-0.25</v>
      </c>
      <c r="Y80" s="35" t="s">
        <v>5</v>
      </c>
      <c r="Z80" s="36"/>
      <c r="AA80" s="1">
        <v>3</v>
      </c>
      <c r="AB80" s="33" t="s">
        <v>13</v>
      </c>
      <c r="AC80" s="34">
        <f>$AR$8</f>
        <v>420</v>
      </c>
      <c r="AD80" s="34">
        <f>$AR$9</f>
        <v>-0.25</v>
      </c>
      <c r="AE80" s="35" t="s">
        <v>5</v>
      </c>
    </row>
    <row r="81" spans="3:30" ht="13.5" customHeight="1" thickBot="1">
      <c r="C81" s="20"/>
      <c r="D81" s="21"/>
      <c r="E81" s="21"/>
      <c r="I81" s="20"/>
      <c r="J81" s="21"/>
      <c r="K81" s="21"/>
      <c r="V81" s="20"/>
      <c r="W81" s="21"/>
      <c r="X81" s="21"/>
      <c r="AB81" s="20"/>
      <c r="AC81" s="21"/>
      <c r="AD81" s="21"/>
    </row>
    <row r="82" spans="2:31" ht="13.5" customHeight="1" thickBot="1">
      <c r="B82" s="1">
        <v>2</v>
      </c>
      <c r="C82" s="33" t="s">
        <v>14</v>
      </c>
      <c r="D82" s="34">
        <f>$AQ$6</f>
        <v>24</v>
      </c>
      <c r="E82" s="37">
        <f>$AQ$7</f>
        <v>0.18</v>
      </c>
      <c r="F82" s="35" t="s">
        <v>6</v>
      </c>
      <c r="G82" s="36"/>
      <c r="H82" s="1">
        <v>4</v>
      </c>
      <c r="I82" s="33" t="s">
        <v>14</v>
      </c>
      <c r="J82" s="34">
        <f>$AQ$10</f>
        <v>24</v>
      </c>
      <c r="K82" s="37">
        <f>$AQ$11</f>
        <v>0.26</v>
      </c>
      <c r="L82" s="35" t="s">
        <v>6</v>
      </c>
      <c r="U82" s="1">
        <v>2</v>
      </c>
      <c r="V82" s="33" t="s">
        <v>14</v>
      </c>
      <c r="W82" s="34">
        <f>$AR$6</f>
        <v>22</v>
      </c>
      <c r="X82" s="37">
        <f>$AR$7</f>
        <v>0.22</v>
      </c>
      <c r="Y82" s="35" t="s">
        <v>6</v>
      </c>
      <c r="Z82" s="36"/>
      <c r="AA82" s="1">
        <v>4</v>
      </c>
      <c r="AB82" s="33" t="s">
        <v>14</v>
      </c>
      <c r="AC82" s="34">
        <f>$AR$10</f>
        <v>10</v>
      </c>
      <c r="AD82" s="37">
        <f>$AR$11</f>
        <v>0.22</v>
      </c>
      <c r="AE82" s="35" t="s">
        <v>6</v>
      </c>
    </row>
    <row r="84" spans="3:28" ht="13.5" customHeight="1" thickBot="1">
      <c r="C84" s="2" t="s">
        <v>7</v>
      </c>
      <c r="I84" s="2" t="s">
        <v>15</v>
      </c>
      <c r="V84" s="2" t="s">
        <v>7</v>
      </c>
      <c r="AB84" s="2" t="s">
        <v>15</v>
      </c>
    </row>
    <row r="85" spans="4:29" ht="13.5" customHeight="1" thickBot="1">
      <c r="D85" s="33" t="s">
        <v>8</v>
      </c>
      <c r="E85" s="38">
        <f>(D80-D82)/(-E80+E82)</f>
        <v>747.1698113207547</v>
      </c>
      <c r="I85" s="33" t="s">
        <v>8</v>
      </c>
      <c r="J85" s="39">
        <f>(J80-J82)/(-K80+K82)</f>
        <v>757.8947368421052</v>
      </c>
      <c r="W85" s="33" t="s">
        <v>8</v>
      </c>
      <c r="X85" s="39">
        <f>(W80-W82)/(-X80+X82)</f>
        <v>463.82978723404256</v>
      </c>
      <c r="AB85" s="33" t="s">
        <v>8</v>
      </c>
      <c r="AC85" s="39">
        <f>(AC80-AC82)/(-AD80+AD82)</f>
        <v>872.3404255319149</v>
      </c>
    </row>
    <row r="86" spans="4:29" ht="13.5" customHeight="1" thickBot="1">
      <c r="D86" s="33" t="s">
        <v>9</v>
      </c>
      <c r="E86" s="13">
        <f>D80+E80*E85</f>
        <v>158.4905660377359</v>
      </c>
      <c r="I86" s="33" t="s">
        <v>9</v>
      </c>
      <c r="J86" s="13">
        <f>J80+K80*J85</f>
        <v>221.0526315789474</v>
      </c>
      <c r="W86" s="33" t="s">
        <v>9</v>
      </c>
      <c r="X86" s="13">
        <f>W80+X80*X85</f>
        <v>124.04255319148936</v>
      </c>
      <c r="AB86" s="33" t="s">
        <v>9</v>
      </c>
      <c r="AC86" s="13">
        <f>AC80+AD80*AC85</f>
        <v>201.91489361702128</v>
      </c>
    </row>
    <row r="87" spans="4:29" ht="13.5" customHeight="1" thickBot="1">
      <c r="D87" s="40" t="s">
        <v>10</v>
      </c>
      <c r="E87" s="41">
        <f>E85*E86</f>
        <v>118419.36632253474</v>
      </c>
      <c r="I87" s="40" t="s">
        <v>10</v>
      </c>
      <c r="J87" s="41">
        <f>J85*J86</f>
        <v>167534.62603878116</v>
      </c>
      <c r="W87" s="40" t="s">
        <v>10</v>
      </c>
      <c r="X87" s="41">
        <f>X85*X86</f>
        <v>57534.63105477592</v>
      </c>
      <c r="AB87" s="40" t="s">
        <v>10</v>
      </c>
      <c r="AC87" s="41">
        <f>AC85*AC86</f>
        <v>176138.52421910368</v>
      </c>
    </row>
    <row r="88" spans="2:30" ht="13.5" customHeight="1" thickBot="1">
      <c r="B88" s="2"/>
      <c r="C88" s="58"/>
      <c r="D88" s="4"/>
      <c r="E88" s="9" t="s">
        <v>16</v>
      </c>
      <c r="F88" s="42">
        <f>E86/(E80*E85)</f>
        <v>-0.6060606060606064</v>
      </c>
      <c r="H88" s="19"/>
      <c r="I88" s="4"/>
      <c r="J88" s="9" t="s">
        <v>16</v>
      </c>
      <c r="K88" s="42">
        <f>J86/(K80*J85)</f>
        <v>-0.5833333333333335</v>
      </c>
      <c r="U88" s="2"/>
      <c r="V88" s="58"/>
      <c r="W88" s="4"/>
      <c r="X88" s="9" t="s">
        <v>16</v>
      </c>
      <c r="Y88" s="42">
        <f>X86/(X80*X85)</f>
        <v>-1.0697247706422017</v>
      </c>
      <c r="AA88" s="19"/>
      <c r="AB88" s="4"/>
      <c r="AC88" s="9" t="s">
        <v>16</v>
      </c>
      <c r="AD88" s="42">
        <f>AC86/(AD80*AC85)</f>
        <v>-0.9258536585365854</v>
      </c>
    </row>
    <row r="90" spans="5:29" ht="16.5" customHeight="1" thickBot="1">
      <c r="E90" s="29" t="s">
        <v>17</v>
      </c>
      <c r="J90" s="29" t="s">
        <v>18</v>
      </c>
      <c r="X90" s="29" t="s">
        <v>17</v>
      </c>
      <c r="AC90" s="29" t="s">
        <v>18</v>
      </c>
    </row>
    <row r="91" spans="2:31" ht="13.5" customHeight="1" thickBot="1">
      <c r="B91" s="1">
        <v>5</v>
      </c>
      <c r="C91" s="33" t="s">
        <v>13</v>
      </c>
      <c r="D91" s="34">
        <f>$AQ$12</f>
        <v>400</v>
      </c>
      <c r="E91" s="34">
        <f>$AQ$13</f>
        <v>-0.42</v>
      </c>
      <c r="F91" s="35" t="s">
        <v>5</v>
      </c>
      <c r="G91" s="36"/>
      <c r="H91" s="1">
        <v>7</v>
      </c>
      <c r="I91" s="33" t="s">
        <v>13</v>
      </c>
      <c r="J91" s="34">
        <f>$AQ$16</f>
        <v>195</v>
      </c>
      <c r="K91" s="34">
        <f>$AQ$17</f>
        <v>-0.46</v>
      </c>
      <c r="L91" s="35" t="s">
        <v>5</v>
      </c>
      <c r="U91" s="1">
        <v>5</v>
      </c>
      <c r="V91" s="33" t="s">
        <v>13</v>
      </c>
      <c r="W91" s="34">
        <f>$AR$12</f>
        <v>190</v>
      </c>
      <c r="X91" s="34">
        <f>$AR$13</f>
        <v>-0.25</v>
      </c>
      <c r="Y91" s="35" t="s">
        <v>5</v>
      </c>
      <c r="Z91" s="36"/>
      <c r="AA91" s="1">
        <v>7</v>
      </c>
      <c r="AB91" s="33" t="s">
        <v>13</v>
      </c>
      <c r="AC91" s="34">
        <f>$AR$16</f>
        <v>180</v>
      </c>
      <c r="AD91" s="34">
        <f>$AR$17</f>
        <v>-0.25</v>
      </c>
      <c r="AE91" s="35" t="s">
        <v>5</v>
      </c>
    </row>
    <row r="92" spans="3:30" ht="13.5" customHeight="1" thickBot="1">
      <c r="C92" s="20"/>
      <c r="D92" s="21"/>
      <c r="E92" s="21"/>
      <c r="I92" s="20"/>
      <c r="J92" s="21"/>
      <c r="K92" s="21"/>
      <c r="V92" s="20"/>
      <c r="W92" s="21"/>
      <c r="X92" s="21"/>
      <c r="AB92" s="20"/>
      <c r="AC92" s="21"/>
      <c r="AD92" s="21"/>
    </row>
    <row r="93" spans="2:31" ht="13.5" customHeight="1" thickBot="1">
      <c r="B93" s="1">
        <v>6</v>
      </c>
      <c r="C93" s="33" t="s">
        <v>14</v>
      </c>
      <c r="D93" s="34">
        <f>$AQ$14</f>
        <v>64</v>
      </c>
      <c r="E93" s="37">
        <f>$AQ$15</f>
        <v>0.18</v>
      </c>
      <c r="F93" s="35" t="s">
        <v>6</v>
      </c>
      <c r="G93" s="36"/>
      <c r="H93" s="1">
        <v>8</v>
      </c>
      <c r="I93" s="33" t="s">
        <v>14</v>
      </c>
      <c r="J93" s="34">
        <f>$AQ$18</f>
        <v>12</v>
      </c>
      <c r="K93" s="37">
        <f>$AQ$19</f>
        <v>0.24</v>
      </c>
      <c r="L93" s="35" t="s">
        <v>6</v>
      </c>
      <c r="U93" s="1">
        <v>6</v>
      </c>
      <c r="V93" s="33" t="s">
        <v>14</v>
      </c>
      <c r="W93" s="34">
        <f>$AR$14</f>
        <v>60</v>
      </c>
      <c r="X93" s="37">
        <f>$AR$15</f>
        <v>0.22</v>
      </c>
      <c r="Y93" s="35" t="s">
        <v>6</v>
      </c>
      <c r="Z93" s="36"/>
      <c r="AA93" s="1">
        <v>8</v>
      </c>
      <c r="AB93" s="33" t="s">
        <v>14</v>
      </c>
      <c r="AC93" s="34">
        <f>$AR$18</f>
        <v>10</v>
      </c>
      <c r="AD93" s="37">
        <f>$AR$19</f>
        <v>0.22</v>
      </c>
      <c r="AE93" s="35" t="s">
        <v>6</v>
      </c>
    </row>
    <row r="95" spans="3:28" ht="13.5" customHeight="1" thickBot="1">
      <c r="C95" s="2" t="s">
        <v>7</v>
      </c>
      <c r="I95" s="2" t="s">
        <v>15</v>
      </c>
      <c r="V95" s="2" t="s">
        <v>7</v>
      </c>
      <c r="AB95" s="2" t="s">
        <v>15</v>
      </c>
    </row>
    <row r="96" spans="4:29" ht="13.5" customHeight="1" thickBot="1">
      <c r="D96" s="33" t="s">
        <v>8</v>
      </c>
      <c r="E96" s="39">
        <f>(D91-D93)/(-E91+E93)</f>
        <v>560</v>
      </c>
      <c r="I96" s="33" t="s">
        <v>8</v>
      </c>
      <c r="J96" s="39">
        <f>(J91-J93)/(-K91+K93)</f>
        <v>261.42857142857144</v>
      </c>
      <c r="W96" s="33" t="s">
        <v>8</v>
      </c>
      <c r="X96" s="39">
        <f>(W91-W93)/(-X91+X93)</f>
        <v>276.59574468085106</v>
      </c>
      <c r="AB96" s="33" t="s">
        <v>8</v>
      </c>
      <c r="AC96" s="39">
        <f>(AC91-AC93)/(-AD91+AD93)</f>
        <v>361.7021276595745</v>
      </c>
    </row>
    <row r="97" spans="4:29" ht="13.5" customHeight="1" thickBot="1">
      <c r="D97" s="33" t="s">
        <v>9</v>
      </c>
      <c r="E97" s="13">
        <f>D91+E91*E96</f>
        <v>164.8</v>
      </c>
      <c r="I97" s="33" t="s">
        <v>9</v>
      </c>
      <c r="J97" s="13">
        <f>J91+K91*J96</f>
        <v>74.74285714285713</v>
      </c>
      <c r="W97" s="33" t="s">
        <v>9</v>
      </c>
      <c r="X97" s="13">
        <f>W91+X91*X96</f>
        <v>120.85106382978724</v>
      </c>
      <c r="AB97" s="33" t="s">
        <v>9</v>
      </c>
      <c r="AC97" s="13">
        <f>AC91+AD91*AC96</f>
        <v>89.57446808510637</v>
      </c>
    </row>
    <row r="98" spans="4:29" ht="13.5" customHeight="1" thickBot="1">
      <c r="D98" s="40" t="s">
        <v>10</v>
      </c>
      <c r="E98" s="41">
        <f>E96*E97</f>
        <v>92288</v>
      </c>
      <c r="I98" s="40" t="s">
        <v>10</v>
      </c>
      <c r="J98" s="41">
        <f>J96*J97</f>
        <v>19539.918367346938</v>
      </c>
      <c r="W98" s="40" t="s">
        <v>10</v>
      </c>
      <c r="X98" s="41">
        <f>X96*X97</f>
        <v>33426.889995473066</v>
      </c>
      <c r="AB98" s="40" t="s">
        <v>10</v>
      </c>
      <c r="AC98" s="41">
        <f>AC96*AC97</f>
        <v>32399.275690357626</v>
      </c>
    </row>
    <row r="99" spans="2:30" ht="13.5" customHeight="1" thickBot="1">
      <c r="B99" s="2"/>
      <c r="C99" s="58"/>
      <c r="D99" s="4"/>
      <c r="E99" s="9" t="s">
        <v>16</v>
      </c>
      <c r="F99" s="42">
        <f>E97/(E91*E96)</f>
        <v>-0.7006802721088436</v>
      </c>
      <c r="H99" s="19"/>
      <c r="I99" s="4"/>
      <c r="J99" s="9" t="s">
        <v>16</v>
      </c>
      <c r="K99" s="42">
        <f>J97/(K91*J96)</f>
        <v>-0.6215253029223092</v>
      </c>
      <c r="U99" s="2"/>
      <c r="V99" s="58"/>
      <c r="W99" s="4"/>
      <c r="X99" s="9" t="s">
        <v>16</v>
      </c>
      <c r="Y99" s="42">
        <f>X97/(X91*X96)</f>
        <v>-1.7476923076923079</v>
      </c>
      <c r="AA99" s="19"/>
      <c r="AB99" s="4"/>
      <c r="AC99" s="9" t="s">
        <v>16</v>
      </c>
      <c r="AD99" s="42">
        <f>AC97/(AD91*AC96)</f>
        <v>-0.9905882352941174</v>
      </c>
    </row>
    <row r="101" spans="2:22" ht="13.5" customHeight="1">
      <c r="B101" s="11" t="s">
        <v>19</v>
      </c>
      <c r="C101" s="2" t="s">
        <v>21</v>
      </c>
      <c r="U101" s="11" t="s">
        <v>19</v>
      </c>
      <c r="V101" s="2" t="s">
        <v>21</v>
      </c>
    </row>
    <row r="102" spans="3:22" ht="13.5" customHeight="1">
      <c r="C102" s="2" t="s">
        <v>20</v>
      </c>
      <c r="V102" s="2" t="s">
        <v>20</v>
      </c>
    </row>
    <row r="103" spans="3:22" ht="13.5" customHeight="1">
      <c r="C103" s="2" t="s">
        <v>25</v>
      </c>
      <c r="V103" s="2" t="s">
        <v>25</v>
      </c>
    </row>
    <row r="104" spans="5:29" ht="13.5" customHeight="1" thickBot="1">
      <c r="E104" s="29" t="s">
        <v>103</v>
      </c>
      <c r="F104" s="29" t="s">
        <v>102</v>
      </c>
      <c r="G104" s="31" t="s">
        <v>101</v>
      </c>
      <c r="H104" s="45" t="s">
        <v>26</v>
      </c>
      <c r="J104" s="45" t="s">
        <v>55</v>
      </c>
      <c r="X104" s="29" t="s">
        <v>103</v>
      </c>
      <c r="Y104" s="29" t="s">
        <v>102</v>
      </c>
      <c r="Z104" s="31" t="s">
        <v>101</v>
      </c>
      <c r="AA104" s="45" t="s">
        <v>26</v>
      </c>
      <c r="AC104" s="45" t="s">
        <v>55</v>
      </c>
    </row>
    <row r="105" spans="3:29" ht="13.5" customHeight="1" thickBot="1">
      <c r="C105" s="1"/>
      <c r="D105" s="3"/>
      <c r="E105" s="9" t="s">
        <v>11</v>
      </c>
      <c r="F105" s="10">
        <f>$AQ$20</f>
        <v>0.25</v>
      </c>
      <c r="G105" s="6">
        <f>E86</f>
        <v>158.4905660377359</v>
      </c>
      <c r="H105" s="13">
        <f>F105*G105</f>
        <v>39.622641509433976</v>
      </c>
      <c r="J105" s="8">
        <f>F105*E85</f>
        <v>186.79245283018867</v>
      </c>
      <c r="V105" s="1"/>
      <c r="W105" s="3"/>
      <c r="X105" s="9" t="s">
        <v>11</v>
      </c>
      <c r="Y105" s="10">
        <f>$AR$20</f>
        <v>0.25</v>
      </c>
      <c r="Z105" s="6">
        <f>X86</f>
        <v>124.04255319148936</v>
      </c>
      <c r="AA105" s="13">
        <f>Y105*Z105</f>
        <v>31.01063829787234</v>
      </c>
      <c r="AC105" s="8">
        <f>Y105*X85</f>
        <v>115.95744680851064</v>
      </c>
    </row>
    <row r="106" spans="3:29" ht="13.5" customHeight="1" thickBot="1">
      <c r="C106" s="1"/>
      <c r="D106" s="3"/>
      <c r="E106" s="9" t="s">
        <v>22</v>
      </c>
      <c r="F106" s="10">
        <f>$AQ$21</f>
        <v>0.1</v>
      </c>
      <c r="G106" s="6">
        <f>J86</f>
        <v>221.0526315789474</v>
      </c>
      <c r="H106" s="13">
        <f>F106*G106</f>
        <v>22.10526315789474</v>
      </c>
      <c r="J106" s="8">
        <f>F106*J85</f>
        <v>75.78947368421052</v>
      </c>
      <c r="V106" s="1"/>
      <c r="W106" s="3"/>
      <c r="X106" s="9" t="s">
        <v>22</v>
      </c>
      <c r="Y106" s="10">
        <f>$AR$21</f>
        <v>0.1</v>
      </c>
      <c r="Z106" s="6">
        <f>AC86</f>
        <v>201.91489361702128</v>
      </c>
      <c r="AA106" s="13">
        <f>Y106*Z106</f>
        <v>20.19148936170213</v>
      </c>
      <c r="AC106" s="8">
        <f>Y106*AC85</f>
        <v>87.2340425531915</v>
      </c>
    </row>
    <row r="107" spans="3:29" ht="13.5" customHeight="1" thickBot="1">
      <c r="C107" s="1"/>
      <c r="D107" s="3"/>
      <c r="E107" s="9" t="s">
        <v>23</v>
      </c>
      <c r="F107" s="10">
        <f>$AQ$22</f>
        <v>0.4</v>
      </c>
      <c r="G107" s="6">
        <f>E97</f>
        <v>164.8</v>
      </c>
      <c r="H107" s="13">
        <f>F107*G107</f>
        <v>65.92</v>
      </c>
      <c r="J107" s="8">
        <f>F107*E96</f>
        <v>224</v>
      </c>
      <c r="V107" s="1"/>
      <c r="W107" s="3"/>
      <c r="X107" s="9" t="s">
        <v>23</v>
      </c>
      <c r="Y107" s="10">
        <f>$AR$22</f>
        <v>0.25</v>
      </c>
      <c r="Z107" s="6">
        <f>X97</f>
        <v>120.85106382978724</v>
      </c>
      <c r="AA107" s="13">
        <f>Y107*Z107</f>
        <v>30.21276595744681</v>
      </c>
      <c r="AC107" s="8">
        <f>Y107*X96</f>
        <v>69.14893617021276</v>
      </c>
    </row>
    <row r="108" spans="3:29" ht="13.5" customHeight="1" thickBot="1">
      <c r="C108" s="1"/>
      <c r="D108" s="46"/>
      <c r="E108" s="47" t="s">
        <v>24</v>
      </c>
      <c r="F108" s="48">
        <f>$AQ$23</f>
        <v>0.25</v>
      </c>
      <c r="G108" s="49">
        <f>J97</f>
        <v>74.74285714285713</v>
      </c>
      <c r="H108" s="13">
        <f>F108*G108</f>
        <v>18.685714285714283</v>
      </c>
      <c r="J108" s="8">
        <f>F108*J96</f>
        <v>65.35714285714286</v>
      </c>
      <c r="V108" s="1"/>
      <c r="W108" s="46"/>
      <c r="X108" s="47" t="s">
        <v>24</v>
      </c>
      <c r="Y108" s="48">
        <f>$AR$23</f>
        <v>0.4</v>
      </c>
      <c r="Z108" s="49">
        <f>AC97</f>
        <v>89.57446808510637</v>
      </c>
      <c r="AA108" s="13">
        <f>Y108*Z108</f>
        <v>35.82978723404255</v>
      </c>
      <c r="AC108" s="8">
        <f>Y108*AC96</f>
        <v>144.6808510638298</v>
      </c>
    </row>
    <row r="109" spans="4:29" ht="13.5" customHeight="1" thickBot="1">
      <c r="D109" s="3"/>
      <c r="E109" s="4"/>
      <c r="F109" s="4"/>
      <c r="G109" s="5" t="s">
        <v>56</v>
      </c>
      <c r="H109" s="16">
        <f>SUM(H105:H108)</f>
        <v>146.33361895304301</v>
      </c>
      <c r="I109" s="7" t="s">
        <v>39</v>
      </c>
      <c r="J109" s="17">
        <f>SUM(J105:J108)</f>
        <v>551.939069371542</v>
      </c>
      <c r="W109" s="3"/>
      <c r="X109" s="4"/>
      <c r="Y109" s="4"/>
      <c r="Z109" s="5" t="s">
        <v>56</v>
      </c>
      <c r="AA109" s="16">
        <f>SUM(AA105:AA108)</f>
        <v>117.24468085106383</v>
      </c>
      <c r="AB109" s="7" t="s">
        <v>39</v>
      </c>
      <c r="AC109" s="17">
        <f>SUM(AC105:AC108)</f>
        <v>417.02127659574467</v>
      </c>
    </row>
    <row r="110" spans="2:22" ht="13.5" customHeight="1" thickBot="1">
      <c r="B110" s="11" t="s">
        <v>27</v>
      </c>
      <c r="C110" s="2" t="s">
        <v>28</v>
      </c>
      <c r="U110" s="11" t="s">
        <v>27</v>
      </c>
      <c r="V110" s="2" t="s">
        <v>28</v>
      </c>
    </row>
    <row r="111" spans="2:28" ht="24.75" customHeight="1" thickBot="1">
      <c r="B111" s="11"/>
      <c r="C111" s="33" t="s">
        <v>45</v>
      </c>
      <c r="D111" s="34">
        <f>$AQ$24</f>
        <v>220</v>
      </c>
      <c r="E111" s="34">
        <f>$AQ25</f>
        <v>24</v>
      </c>
      <c r="F111" s="50" t="s">
        <v>30</v>
      </c>
      <c r="G111" s="51">
        <f>$AQ26</f>
        <v>2.8</v>
      </c>
      <c r="H111" s="35" t="s">
        <v>35</v>
      </c>
      <c r="I111" s="2" t="s">
        <v>29</v>
      </c>
      <c r="U111" s="11"/>
      <c r="V111" s="33" t="s">
        <v>45</v>
      </c>
      <c r="W111" s="34">
        <f>$AR$24</f>
        <v>200</v>
      </c>
      <c r="X111" s="34">
        <f>$AR$25</f>
        <v>15</v>
      </c>
      <c r="Y111" s="50" t="s">
        <v>30</v>
      </c>
      <c r="Z111" s="51">
        <f>$AR$26</f>
        <v>4</v>
      </c>
      <c r="AA111" s="35" t="s">
        <v>35</v>
      </c>
      <c r="AB111" s="2" t="s">
        <v>29</v>
      </c>
    </row>
    <row r="112" spans="2:31" ht="13.5" customHeight="1" thickBot="1">
      <c r="B112" s="11"/>
      <c r="C112" s="11"/>
      <c r="D112" s="33" t="s">
        <v>46</v>
      </c>
      <c r="E112" s="52">
        <f>E111</f>
        <v>24</v>
      </c>
      <c r="F112" s="51">
        <f>2*G111</f>
        <v>5.6</v>
      </c>
      <c r="G112" s="35" t="s">
        <v>30</v>
      </c>
      <c r="H112" s="36"/>
      <c r="K112" s="20" t="s">
        <v>53</v>
      </c>
      <c r="L112" s="53">
        <f>$AQ$27</f>
        <v>0.12</v>
      </c>
      <c r="U112" s="11"/>
      <c r="V112" s="11"/>
      <c r="W112" s="33" t="s">
        <v>46</v>
      </c>
      <c r="X112" s="52">
        <f>X111</f>
        <v>15</v>
      </c>
      <c r="Y112" s="51">
        <f>2*Z111</f>
        <v>8</v>
      </c>
      <c r="Z112" s="35" t="s">
        <v>30</v>
      </c>
      <c r="AA112" s="36"/>
      <c r="AD112" s="20" t="s">
        <v>53</v>
      </c>
      <c r="AE112" s="53">
        <f>$AR$27</f>
        <v>0.08</v>
      </c>
    </row>
    <row r="113" spans="2:22" ht="13.5" customHeight="1">
      <c r="B113" s="11" t="s">
        <v>31</v>
      </c>
      <c r="C113" s="2" t="s">
        <v>32</v>
      </c>
      <c r="U113" s="11" t="s">
        <v>31</v>
      </c>
      <c r="V113" s="2" t="s">
        <v>32</v>
      </c>
    </row>
    <row r="114" spans="4:23" ht="13.5" customHeight="1" thickBot="1">
      <c r="D114" s="2" t="s">
        <v>33</v>
      </c>
      <c r="W114" s="2" t="s">
        <v>33</v>
      </c>
    </row>
    <row r="115" spans="4:24" ht="13.5" customHeight="1" thickBot="1">
      <c r="D115" s="33" t="s">
        <v>34</v>
      </c>
      <c r="E115" s="54">
        <f>(H109-E112)/F112</f>
        <v>21.845289098757682</v>
      </c>
      <c r="W115" s="33" t="s">
        <v>34</v>
      </c>
      <c r="X115" s="54">
        <f>(AA109-X112)/Y112</f>
        <v>12.78058510638298</v>
      </c>
    </row>
    <row r="116" spans="4:24" ht="13.5" customHeight="1" thickBot="1">
      <c r="D116" s="33" t="s">
        <v>57</v>
      </c>
      <c r="E116" s="55">
        <f>H109</f>
        <v>146.33361895304301</v>
      </c>
      <c r="W116" s="33" t="s">
        <v>57</v>
      </c>
      <c r="X116" s="55">
        <f>AA109</f>
        <v>117.24468085106383</v>
      </c>
    </row>
    <row r="117" spans="4:25" ht="13.5" customHeight="1" thickBot="1">
      <c r="D117" s="33" t="s">
        <v>47</v>
      </c>
      <c r="E117" s="55">
        <f>E115*E116</f>
        <v>3196.7002108966713</v>
      </c>
      <c r="F117" s="2" t="s">
        <v>48</v>
      </c>
      <c r="W117" s="33" t="s">
        <v>47</v>
      </c>
      <c r="X117" s="55">
        <f>X115*X116</f>
        <v>1498.4556218877321</v>
      </c>
      <c r="Y117" s="2" t="s">
        <v>48</v>
      </c>
    </row>
    <row r="118" spans="3:22" ht="13.5" customHeight="1" thickBot="1">
      <c r="C118" s="2" t="s">
        <v>37</v>
      </c>
      <c r="V118" s="2" t="s">
        <v>37</v>
      </c>
    </row>
    <row r="119" spans="3:25" ht="13.5" customHeight="1" thickBot="1">
      <c r="C119" s="3"/>
      <c r="D119" s="9" t="s">
        <v>38</v>
      </c>
      <c r="E119" s="10">
        <f>E115/J109</f>
        <v>0.039579167902775075</v>
      </c>
      <c r="F119" s="2" t="s">
        <v>58</v>
      </c>
      <c r="V119" s="3"/>
      <c r="W119" s="9" t="s">
        <v>38</v>
      </c>
      <c r="X119" s="10">
        <f>X115/AC109</f>
        <v>0.03064732142857143</v>
      </c>
      <c r="Y119" s="2" t="s">
        <v>58</v>
      </c>
    </row>
    <row r="120" spans="3:25" ht="13.5" customHeight="1" thickBot="1">
      <c r="C120" s="3"/>
      <c r="D120" s="9" t="s">
        <v>36</v>
      </c>
      <c r="E120" s="39">
        <f>1/E119</f>
        <v>25.265816665384857</v>
      </c>
      <c r="F120" s="2" t="s">
        <v>40</v>
      </c>
      <c r="V120" s="3"/>
      <c r="W120" s="9" t="s">
        <v>36</v>
      </c>
      <c r="X120" s="39">
        <f>1/X119</f>
        <v>32.62927895120175</v>
      </c>
      <c r="Y120" s="2" t="s">
        <v>40</v>
      </c>
    </row>
    <row r="121" spans="3:22" ht="13.5" customHeight="1" thickBot="1">
      <c r="C121" s="2" t="s">
        <v>44</v>
      </c>
      <c r="V121" s="2" t="s">
        <v>44</v>
      </c>
    </row>
    <row r="122" spans="2:24" ht="13.5" customHeight="1" thickBot="1">
      <c r="B122" s="15"/>
      <c r="C122" s="3"/>
      <c r="D122" s="12" t="s">
        <v>47</v>
      </c>
      <c r="E122" s="13">
        <f>E117</f>
        <v>3196.7002108966713</v>
      </c>
      <c r="U122" s="15"/>
      <c r="V122" s="3"/>
      <c r="W122" s="12" t="s">
        <v>47</v>
      </c>
      <c r="X122" s="13">
        <f>X117</f>
        <v>1498.4556218877321</v>
      </c>
    </row>
    <row r="123" spans="3:24" ht="13.5" customHeight="1" thickBot="1">
      <c r="C123" s="3"/>
      <c r="D123" s="12" t="s">
        <v>45</v>
      </c>
      <c r="E123" s="13">
        <f>D111+E111*E115+G111*(E115^2)</f>
        <v>2080.4935746334277</v>
      </c>
      <c r="V123" s="3"/>
      <c r="W123" s="12" t="s">
        <v>45</v>
      </c>
      <c r="X123" s="13">
        <f>W111+X111*X115+Z111*(X115^2)</f>
        <v>1045.0821992417384</v>
      </c>
    </row>
    <row r="124" spans="3:24" ht="16.5" customHeight="1" thickBot="1">
      <c r="C124" s="3"/>
      <c r="D124" s="14" t="s">
        <v>61</v>
      </c>
      <c r="E124" s="13">
        <f>E122-E123</f>
        <v>1116.2066362632436</v>
      </c>
      <c r="V124" s="3"/>
      <c r="W124" s="14" t="s">
        <v>61</v>
      </c>
      <c r="X124" s="13">
        <f>X122-X123</f>
        <v>453.37342264599374</v>
      </c>
    </row>
    <row r="125" spans="3:25" ht="16.5" customHeight="1" thickBot="1">
      <c r="C125" s="3"/>
      <c r="D125" s="12" t="s">
        <v>51</v>
      </c>
      <c r="E125" s="10">
        <f>E124/E122</f>
        <v>0.3491746371644117</v>
      </c>
      <c r="F125" s="2" t="s">
        <v>49</v>
      </c>
      <c r="V125" s="3"/>
      <c r="W125" s="12" t="s">
        <v>51</v>
      </c>
      <c r="X125" s="10">
        <f>X124/X122</f>
        <v>0.3025604602656438</v>
      </c>
      <c r="Y125" s="2" t="s">
        <v>49</v>
      </c>
    </row>
    <row r="126" spans="3:25" ht="16.5" customHeight="1" thickBot="1">
      <c r="C126" s="3"/>
      <c r="D126" s="12" t="s">
        <v>50</v>
      </c>
      <c r="E126" s="10">
        <f>E125+L112</f>
        <v>0.4691746371644117</v>
      </c>
      <c r="F126" s="2" t="s">
        <v>52</v>
      </c>
      <c r="V126" s="3"/>
      <c r="W126" s="12" t="s">
        <v>50</v>
      </c>
      <c r="X126" s="10">
        <f>X125+AE112</f>
        <v>0.38256046026564383</v>
      </c>
      <c r="Y126" s="2" t="s">
        <v>52</v>
      </c>
    </row>
    <row r="127" spans="2:22" ht="13.5" customHeight="1">
      <c r="B127" s="11" t="s">
        <v>41</v>
      </c>
      <c r="C127" s="2" t="s">
        <v>54</v>
      </c>
      <c r="U127" s="11" t="s">
        <v>41</v>
      </c>
      <c r="V127" s="2" t="s">
        <v>54</v>
      </c>
    </row>
    <row r="128" spans="2:22" ht="13.5" customHeight="1">
      <c r="B128" s="1">
        <v>1</v>
      </c>
      <c r="C128" s="2" t="s">
        <v>64</v>
      </c>
      <c r="U128" s="1">
        <v>1</v>
      </c>
      <c r="V128" s="2" t="s">
        <v>64</v>
      </c>
    </row>
    <row r="129" spans="2:44" s="29" customFormat="1" ht="13.5" customHeight="1" thickBot="1">
      <c r="B129" s="11"/>
      <c r="D129" s="29" t="s">
        <v>68</v>
      </c>
      <c r="F129" s="29" t="s">
        <v>69</v>
      </c>
      <c r="H129" s="29" t="s">
        <v>70</v>
      </c>
      <c r="J129" s="29" t="s">
        <v>71</v>
      </c>
      <c r="U129" s="11"/>
      <c r="W129" s="29" t="s">
        <v>68</v>
      </c>
      <c r="Y129" s="29" t="s">
        <v>69</v>
      </c>
      <c r="AA129" s="29" t="s">
        <v>70</v>
      </c>
      <c r="AC129" s="29" t="s">
        <v>71</v>
      </c>
      <c r="AP129" s="31"/>
      <c r="AQ129" s="30"/>
      <c r="AR129" s="30"/>
    </row>
    <row r="130" spans="2:29" ht="15" customHeight="1" thickBot="1">
      <c r="B130" s="2"/>
      <c r="C130" s="33" t="s">
        <v>9</v>
      </c>
      <c r="D130" s="13">
        <v>80</v>
      </c>
      <c r="E130" s="33" t="s">
        <v>9</v>
      </c>
      <c r="F130" s="6">
        <f>G106</f>
        <v>221.0526315789474</v>
      </c>
      <c r="G130" s="33" t="s">
        <v>9</v>
      </c>
      <c r="H130" s="13">
        <f>G107</f>
        <v>164.8</v>
      </c>
      <c r="I130" s="33" t="s">
        <v>9</v>
      </c>
      <c r="J130" s="6">
        <f>G108</f>
        <v>74.74285714285713</v>
      </c>
      <c r="U130" s="2"/>
      <c r="V130" s="33" t="s">
        <v>9</v>
      </c>
      <c r="W130" s="13">
        <f>Z105</f>
        <v>124.04255319148936</v>
      </c>
      <c r="X130" s="33" t="s">
        <v>9</v>
      </c>
      <c r="Y130" s="6">
        <f>Z106</f>
        <v>201.91489361702128</v>
      </c>
      <c r="Z130" s="33" t="s">
        <v>9</v>
      </c>
      <c r="AA130" s="13">
        <f>Z107</f>
        <v>120.85106382978724</v>
      </c>
      <c r="AB130" s="33" t="s">
        <v>9</v>
      </c>
      <c r="AC130" s="6">
        <f>Z108</f>
        <v>89.57446808510637</v>
      </c>
    </row>
    <row r="131" spans="2:29" ht="15" customHeight="1" thickBot="1">
      <c r="B131" s="2"/>
      <c r="C131" s="33" t="s">
        <v>34</v>
      </c>
      <c r="D131" s="39">
        <f>(D130-E112)/F112</f>
        <v>10</v>
      </c>
      <c r="E131" s="33" t="s">
        <v>34</v>
      </c>
      <c r="F131" s="8">
        <f>(F130-E112)/F112</f>
        <v>35.18796992481204</v>
      </c>
      <c r="G131" s="12" t="s">
        <v>34</v>
      </c>
      <c r="H131" s="39">
        <f>(H130-E112)/F112</f>
        <v>25.142857142857146</v>
      </c>
      <c r="I131" s="33" t="s">
        <v>34</v>
      </c>
      <c r="J131" s="8">
        <f>(J130-E112)/G111</f>
        <v>18.122448979591834</v>
      </c>
      <c r="U131" s="2"/>
      <c r="V131" s="33" t="s">
        <v>34</v>
      </c>
      <c r="W131" s="39">
        <f>(W130-X112)/Y112</f>
        <v>13.63031914893617</v>
      </c>
      <c r="X131" s="33" t="s">
        <v>34</v>
      </c>
      <c r="Y131" s="8">
        <f>(Y130-X112)/Y112</f>
        <v>23.36436170212766</v>
      </c>
      <c r="Z131" s="12" t="s">
        <v>34</v>
      </c>
      <c r="AA131" s="39">
        <f>(AA130-X112)/Y112</f>
        <v>13.231382978723405</v>
      </c>
      <c r="AB131" s="33" t="s">
        <v>34</v>
      </c>
      <c r="AC131" s="8">
        <f>(AC130-X112)/Z111</f>
        <v>18.643617021276594</v>
      </c>
    </row>
    <row r="132" spans="2:29" ht="15" customHeight="1" thickBot="1">
      <c r="B132" s="2"/>
      <c r="C132" s="33" t="s">
        <v>47</v>
      </c>
      <c r="D132" s="13">
        <f>D130*D131</f>
        <v>800</v>
      </c>
      <c r="E132" s="33" t="s">
        <v>47</v>
      </c>
      <c r="F132" s="6">
        <f>F130*F131</f>
        <v>7778.393351800557</v>
      </c>
      <c r="G132" s="33" t="s">
        <v>47</v>
      </c>
      <c r="H132" s="13">
        <f>H130*H131</f>
        <v>4143.542857142858</v>
      </c>
      <c r="I132" s="33" t="s">
        <v>47</v>
      </c>
      <c r="J132" s="6">
        <f>J130*J131</f>
        <v>1354.5236151603494</v>
      </c>
      <c r="U132" s="2"/>
      <c r="V132" s="33" t="s">
        <v>47</v>
      </c>
      <c r="W132" s="13">
        <f>W130*W131</f>
        <v>1690.739588048891</v>
      </c>
      <c r="X132" s="33" t="s">
        <v>47</v>
      </c>
      <c r="Y132" s="6">
        <f>Y130*Y131</f>
        <v>4717.612607514712</v>
      </c>
      <c r="Z132" s="33" t="s">
        <v>47</v>
      </c>
      <c r="AA132" s="13">
        <f>AA130*AA131</f>
        <v>1599.0267089180625</v>
      </c>
      <c r="AB132" s="33" t="s">
        <v>47</v>
      </c>
      <c r="AC132" s="6">
        <f>AC130*AC131</f>
        <v>1669.992077863286</v>
      </c>
    </row>
    <row r="133" spans="2:29" ht="15" customHeight="1" thickBot="1">
      <c r="B133" s="2"/>
      <c r="C133" s="33" t="s">
        <v>45</v>
      </c>
      <c r="D133" s="13">
        <f>D111+E111*D131+G111*(D131^2)</f>
        <v>740</v>
      </c>
      <c r="E133" s="33" t="s">
        <v>45</v>
      </c>
      <c r="F133" s="6">
        <f>D111+E111*F131+G111*(F131^2)</f>
        <v>4531.452314998023</v>
      </c>
      <c r="G133" s="12" t="s">
        <v>45</v>
      </c>
      <c r="H133" s="13">
        <f>D111+E111*(H131)+G111*(H131^2)</f>
        <v>2593.485714285715</v>
      </c>
      <c r="I133" s="33" t="s">
        <v>45</v>
      </c>
      <c r="J133" s="6">
        <f>D111+E111*J131+G111*(J131^2)</f>
        <v>1574.5236151603494</v>
      </c>
      <c r="U133" s="2"/>
      <c r="V133" s="33" t="s">
        <v>45</v>
      </c>
      <c r="W133" s="13">
        <f>W111+X111*W131+Z111*(W131^2)</f>
        <v>1147.5971876414667</v>
      </c>
      <c r="X133" s="33" t="s">
        <v>45</v>
      </c>
      <c r="Y133" s="6">
        <f>W111+X111*Y131+Z111*(Y131^2)</f>
        <v>2734.039016523314</v>
      </c>
      <c r="Z133" s="12" t="s">
        <v>45</v>
      </c>
      <c r="AA133" s="13">
        <f>W111+X111*(AA131)+Z111*(AA131^2)</f>
        <v>1098.7487267994568</v>
      </c>
      <c r="AB133" s="33" t="s">
        <v>45</v>
      </c>
      <c r="AC133" s="6">
        <f>W111+X111*AC131+Z111*(AC131^2)</f>
        <v>1869.992077863286</v>
      </c>
    </row>
    <row r="134" spans="2:29" ht="15" customHeight="1" thickBot="1">
      <c r="B134" s="19"/>
      <c r="C134" s="18" t="s">
        <v>65</v>
      </c>
      <c r="D134" s="13">
        <f>D132-D133</f>
        <v>60</v>
      </c>
      <c r="E134" s="18" t="s">
        <v>66</v>
      </c>
      <c r="F134" s="6">
        <f>F132-F133</f>
        <v>3246.9410368025337</v>
      </c>
      <c r="G134" s="18" t="s">
        <v>66</v>
      </c>
      <c r="H134" s="13">
        <f>H132-H133</f>
        <v>1550.0571428571434</v>
      </c>
      <c r="I134" s="18" t="s">
        <v>66</v>
      </c>
      <c r="J134" s="6">
        <f>J132-J133</f>
        <v>-220</v>
      </c>
      <c r="U134" s="19"/>
      <c r="V134" s="18" t="s">
        <v>65</v>
      </c>
      <c r="W134" s="13">
        <f>W132-W133</f>
        <v>543.1424004074242</v>
      </c>
      <c r="X134" s="18" t="s">
        <v>66</v>
      </c>
      <c r="Y134" s="6">
        <f>Y132-Y133</f>
        <v>1983.5735909913983</v>
      </c>
      <c r="Z134" s="18" t="s">
        <v>66</v>
      </c>
      <c r="AA134" s="13">
        <f>AA132-AA133</f>
        <v>500.2779821186057</v>
      </c>
      <c r="AB134" s="18" t="s">
        <v>66</v>
      </c>
      <c r="AC134" s="6">
        <f>AC132-AC133</f>
        <v>-200</v>
      </c>
    </row>
    <row r="135" spans="2:30" ht="15" customHeight="1" thickBot="1">
      <c r="B135" s="19"/>
      <c r="C135" s="12" t="s">
        <v>51</v>
      </c>
      <c r="D135" s="10">
        <f>D134/D132</f>
        <v>0.075</v>
      </c>
      <c r="E135" s="12" t="s">
        <v>67</v>
      </c>
      <c r="F135" s="10">
        <f>F134/F132</f>
        <v>0.4174308099308099</v>
      </c>
      <c r="G135" s="12" t="s">
        <v>104</v>
      </c>
      <c r="H135" s="10">
        <f>H134/H132</f>
        <v>0.37408980582524276</v>
      </c>
      <c r="I135" s="12" t="s">
        <v>106</v>
      </c>
      <c r="J135" s="10">
        <f>J134/J132</f>
        <v>-0.1624187260655151</v>
      </c>
      <c r="K135" s="56"/>
      <c r="U135" s="19"/>
      <c r="V135" s="12" t="s">
        <v>51</v>
      </c>
      <c r="W135" s="10">
        <f>W134/W132</f>
        <v>0.3212454503618793</v>
      </c>
      <c r="X135" s="12" t="s">
        <v>67</v>
      </c>
      <c r="Y135" s="10">
        <f>Y134/Y132</f>
        <v>0.42046131295981204</v>
      </c>
      <c r="Z135" s="12" t="s">
        <v>104</v>
      </c>
      <c r="AA135" s="10">
        <f>AA134/AA132</f>
        <v>0.31286405619647534</v>
      </c>
      <c r="AB135" s="12" t="s">
        <v>106</v>
      </c>
      <c r="AC135" s="10">
        <f>AC134/AC132</f>
        <v>-0.11976104716370577</v>
      </c>
      <c r="AD135" s="56"/>
    </row>
    <row r="136" spans="2:22" ht="13.5" customHeight="1" thickBot="1">
      <c r="B136" s="1">
        <v>2</v>
      </c>
      <c r="C136" s="57" t="s">
        <v>62</v>
      </c>
      <c r="U136" s="1">
        <v>2</v>
      </c>
      <c r="V136" s="57" t="s">
        <v>62</v>
      </c>
    </row>
    <row r="137" spans="2:25" ht="13.5" customHeight="1" thickBot="1">
      <c r="B137" s="2"/>
      <c r="D137" s="20" t="s">
        <v>63</v>
      </c>
      <c r="E137" s="53">
        <f>F105*D135+F106*F135+F107*H135+F108*J135</f>
        <v>0.16952432180679936</v>
      </c>
      <c r="F137" s="2" t="str">
        <f>IF(E137&gt;0,"Stay the course under risk","Either market exit or find a cost-cutting strategy")</f>
        <v>Stay the course under risk</v>
      </c>
      <c r="U137" s="2"/>
      <c r="W137" s="20" t="s">
        <v>63</v>
      </c>
      <c r="X137" s="53">
        <f>Y105*W135+Y106*Y135+Y107*AA135+Y108*AC135</f>
        <v>0.15266908907008758</v>
      </c>
      <c r="Y137" s="2" t="str">
        <f>IF(X137&gt;0,"Stay the course under risk","Either market exit or find a cost-cutting strategy")</f>
        <v>Stay the course under risk</v>
      </c>
    </row>
  </sheetData>
  <printOptions/>
  <pageMargins left="0.3" right="0.3" top="0.7" bottom="0.7" header="0.5" footer="0.5"/>
  <pageSetup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Trial User</cp:lastModifiedBy>
  <cp:lastPrinted>2005-11-16T23:51:54Z</cp:lastPrinted>
  <dcterms:created xsi:type="dcterms:W3CDTF">2005-11-02T14:16:13Z</dcterms:created>
  <cp:category/>
  <cp:version/>
  <cp:contentType/>
  <cp:contentStatus/>
</cp:coreProperties>
</file>