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2600" windowHeight="1396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<sst xmlns="http://schemas.openxmlformats.org/spreadsheetml/2006/main" count="244" uniqueCount="76">
  <si>
    <t xml:space="preserve">      Monopoly Market Case Study Control Panel</t>
  </si>
  <si>
    <t>Price to MC Ratio =</t>
  </si>
  <si>
    <t>M(MC) =</t>
  </si>
  <si>
    <t xml:space="preserve"> (Monopolist's Marginal cost at the profit-maximizing level)</t>
  </si>
  <si>
    <t>Price to ATC Ratio =</t>
  </si>
  <si>
    <t>M(ATC) =</t>
  </si>
  <si>
    <t xml:space="preserve"> (Monopolist's ATC at the profit-maximizing level)</t>
  </si>
  <si>
    <t>above marginal cost and is thus inefficient</t>
  </si>
  <si>
    <t>Price is</t>
  </si>
  <si>
    <t>Whether antitrust or another remedy is warranted depends on the relative net gain in social welfare.</t>
  </si>
  <si>
    <t>above average cost and is thus inefficient</t>
  </si>
  <si>
    <t>Economic Rate of Return on Sales</t>
  </si>
  <si>
    <t>Monopoly Market Case Study</t>
  </si>
  <si>
    <t>Monopoly Market Solution Tableau</t>
  </si>
  <si>
    <t>A</t>
  </si>
  <si>
    <t>Demand intercept</t>
  </si>
  <si>
    <t>Consider the following market model:</t>
  </si>
  <si>
    <t>Demand slope</t>
  </si>
  <si>
    <t>Supply intercept</t>
  </si>
  <si>
    <t>Pd =</t>
  </si>
  <si>
    <t>Qd</t>
  </si>
  <si>
    <t>Supply slope</t>
  </si>
  <si>
    <t>TFC</t>
  </si>
  <si>
    <t>Ps =</t>
  </si>
  <si>
    <t>Qs</t>
  </si>
  <si>
    <t>TFC 1st term</t>
  </si>
  <si>
    <t>TFC 2nd term</t>
  </si>
  <si>
    <t>Solve for the basic market equilibrium:</t>
  </si>
  <si>
    <t>O.C.Capital</t>
  </si>
  <si>
    <t>Monopoly Output</t>
  </si>
  <si>
    <t>Pe =</t>
  </si>
  <si>
    <t>Monopoly Price</t>
  </si>
  <si>
    <t>Qe =</t>
  </si>
  <si>
    <t>Monopoly Total Revenue</t>
  </si>
  <si>
    <t>Total Revenue</t>
  </si>
  <si>
    <t>Monopoly Total Cost</t>
  </si>
  <si>
    <t>Point Own-Price Elasticity of Demand</t>
  </si>
  <si>
    <t>Total Profit</t>
  </si>
  <si>
    <t>With the market basic demand curve, derive the market total revenue function, TR = (a-bQ)x(Q):</t>
  </si>
  <si>
    <t>a</t>
  </si>
  <si>
    <t>b</t>
  </si>
  <si>
    <t>TR =</t>
  </si>
  <si>
    <t>Q</t>
  </si>
  <si>
    <r>
      <t>Q</t>
    </r>
    <r>
      <rPr>
        <b/>
        <vertAlign val="superscript"/>
        <sz val="18"/>
        <rFont val="Helv"/>
        <family val="0"/>
      </rPr>
      <t>2</t>
    </r>
  </si>
  <si>
    <t>For a monopoly firm, the marginal revenue function is the rate of change of its total revenue function:</t>
  </si>
  <si>
    <t>AR</t>
  </si>
  <si>
    <t>MR</t>
  </si>
  <si>
    <t>MC</t>
  </si>
  <si>
    <t>MR = dTR/dQ =</t>
  </si>
  <si>
    <t>Now consider a monopoly firm with the following total cost function:</t>
  </si>
  <si>
    <t>TC =</t>
  </si>
  <si>
    <t>The monopolist's marginal cost function is the rate of change in its total cost function:</t>
  </si>
  <si>
    <t>MC = dTC/dQ =</t>
  </si>
  <si>
    <t>Solve for the monopolist's profit-maximizing level of output:</t>
  </si>
  <si>
    <t>M(Qe) =</t>
  </si>
  <si>
    <t>M(Pe) =</t>
  </si>
  <si>
    <t>M(TR) =</t>
  </si>
  <si>
    <t>M(TC) =</t>
  </si>
  <si>
    <t>M(Profit)=</t>
  </si>
  <si>
    <t>What interpretative and predictive statements could you make about this market?</t>
  </si>
  <si>
    <t>Version B</t>
  </si>
  <si>
    <t>c</t>
  </si>
  <si>
    <t>d</t>
  </si>
  <si>
    <t xml:space="preserve"> (Qe =(a-c)/(-b+d))</t>
  </si>
  <si>
    <t>P. LeBel</t>
  </si>
  <si>
    <t>Economic Rate of Return on Sales =</t>
  </si>
  <si>
    <t>Accounting Rate of Return on Sales</t>
  </si>
  <si>
    <t>Accounting Rate of Return on Sales =</t>
  </si>
  <si>
    <t xml:space="preserve"> (ERRS = (TR-TC)/TR)</t>
  </si>
  <si>
    <t xml:space="preserve"> (ARRS = ERRS + OCC)</t>
  </si>
  <si>
    <t>The opportunity cost of capital (OCC) is given at:</t>
  </si>
  <si>
    <t xml:space="preserve"> -2b</t>
  </si>
  <si>
    <t>Consider the following initially competitive market model:</t>
  </si>
  <si>
    <r>
      <t xml:space="preserve">  (</t>
    </r>
    <r>
      <rPr>
        <sz val="24"/>
        <rFont val="Symbol"/>
        <family val="0"/>
      </rPr>
      <t>e</t>
    </r>
    <r>
      <rPr>
        <sz val="12"/>
        <rFont val="Helv"/>
        <family val="0"/>
      </rPr>
      <t>d = P/bQ)</t>
    </r>
  </si>
  <si>
    <t>©2005</t>
  </si>
  <si>
    <t>ATC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</si>
</sst>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.0000"/>
    <numFmt numFmtId="166" formatCode="0.0000000"/>
    <numFmt numFmtId="167" formatCode="&quot;$&quot;#,###;\-&quot;$&quot;#,###"/>
    <numFmt numFmtId="168" formatCode="&quot;$&quot;#,###;\-&quot;$&quot;#,###\-"/>
    <numFmt numFmtId="169" formatCode="\+0.0000000"/>
    <numFmt numFmtId="170" formatCode="\+0.00"/>
    <numFmt numFmtId="171" formatCode="&quot;$&quot;#,##0"/>
    <numFmt numFmtId="172" formatCode="\+0.0000"/>
    <numFmt numFmtId="173" formatCode="\+\ 0.0000"/>
    <numFmt numFmtId="174" formatCode="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vertAlign val="superscript"/>
      <sz val="1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4"/>
      <name val="Symbol"/>
      <family val="0"/>
    </font>
    <font>
      <b/>
      <sz val="12"/>
      <color indexed="12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/>
    </xf>
    <xf numFmtId="2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0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0" fontId="5" fillId="0" borderId="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7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Monopoly Solution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"/>
          <c:y val="0.07775"/>
          <c:w val="0.9657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Sheet1!$AG$19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Sheet1!$AF$20:$AF$39</c:f>
              <c:numCache/>
            </c:numRef>
          </c:cat>
          <c:val>
            <c:numRef>
              <c:f>Sheet1!$AG$20:$AG$39</c:f>
              <c:numCache/>
            </c:numRef>
          </c:val>
          <c:smooth val="0"/>
        </c:ser>
        <c:ser>
          <c:idx val="1"/>
          <c:order val="1"/>
          <c:tx>
            <c:strRef>
              <c:f>Sheet1!$AH$19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Sheet1!$AF$20:$AF$39</c:f>
              <c:numCache/>
            </c:numRef>
          </c:cat>
          <c:val>
            <c:numRef>
              <c:f>Sheet1!$AH$20:$AH$39</c:f>
              <c:numCache/>
            </c:numRef>
          </c:val>
          <c:smooth val="0"/>
        </c:ser>
        <c:ser>
          <c:idx val="2"/>
          <c:order val="2"/>
          <c:tx>
            <c:strRef>
              <c:f>Sheet1!$AI$19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Sheet1!$AF$20:$AF$39</c:f>
              <c:numCache/>
            </c:numRef>
          </c:cat>
          <c:val>
            <c:numRef>
              <c:f>Sheet1!$AI$20:$AI$39</c:f>
              <c:numCache/>
            </c:numRef>
          </c:val>
          <c:smooth val="0"/>
        </c:ser>
        <c:ser>
          <c:idx val="3"/>
          <c:order val="3"/>
          <c:tx>
            <c:strRef>
              <c:f>Sheet1!$AJ$19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Sheet1!$AF$20:$AF$39</c:f>
              <c:numCache/>
            </c:numRef>
          </c:cat>
          <c:val>
            <c:numRef>
              <c:f>Sheet1!$AJ$20:$AJ$39</c:f>
              <c:numCache/>
            </c:numRef>
          </c:val>
          <c:smooth val="0"/>
        </c:ser>
        <c:marker val="1"/>
        <c:axId val="12869628"/>
        <c:axId val="37674893"/>
      </c:lineChart>
      <c:catAx>
        <c:axId val="12869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7674893"/>
        <c:crosses val="autoZero"/>
        <c:auto val="0"/>
        <c:lblOffset val="100"/>
        <c:noMultiLvlLbl val="0"/>
      </c:catAx>
      <c:valAx>
        <c:axId val="37674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1286962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25"/>
          <c:y val="0.924"/>
          <c:w val="0.44225"/>
          <c:h val="0.03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428625</xdr:colOff>
      <xdr:row>17</xdr:row>
      <xdr:rowOff>95250</xdr:rowOff>
    </xdr:from>
    <xdr:to>
      <xdr:col>37</xdr:col>
      <xdr:colOff>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19621500" y="3162300"/>
        <a:ext cx="6334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05"/>
  <sheetViews>
    <sheetView tabSelected="1" workbookViewId="0" topLeftCell="A1">
      <selection activeCell="B3" sqref="B3"/>
    </sheetView>
  </sheetViews>
  <sheetFormatPr defaultColWidth="11.421875" defaultRowHeight="12"/>
  <cols>
    <col min="1" max="1" width="4.8515625" style="1" customWidth="1"/>
    <col min="2" max="4" width="11.00390625" style="1" customWidth="1"/>
    <col min="5" max="5" width="11.8515625" style="7" customWidth="1"/>
    <col min="6" max="6" width="16.57421875" style="7" customWidth="1"/>
    <col min="7" max="7" width="15.8515625" style="7" customWidth="1"/>
    <col min="8" max="9" width="11.00390625" style="7" customWidth="1"/>
    <col min="10" max="11" width="11.00390625" style="1" customWidth="1"/>
    <col min="12" max="13" width="7.140625" style="1" customWidth="1"/>
    <col min="14" max="14" width="7.8515625" style="1" customWidth="1"/>
    <col min="15" max="15" width="9.140625" style="1" customWidth="1"/>
    <col min="16" max="17" width="11.00390625" style="1" customWidth="1"/>
    <col min="18" max="18" width="15.421875" style="7" customWidth="1"/>
    <col min="19" max="19" width="16.57421875" style="7" customWidth="1"/>
    <col min="20" max="20" width="15.8515625" style="7" customWidth="1"/>
    <col min="21" max="22" width="11.00390625" style="7" customWidth="1"/>
    <col min="23" max="24" width="11.00390625" style="1" customWidth="1"/>
    <col min="25" max="27" width="2.8515625" style="1" customWidth="1"/>
    <col min="28" max="28" width="3.8515625" style="1" customWidth="1"/>
    <col min="29" max="29" width="4.140625" style="1" customWidth="1"/>
    <col min="30" max="30" width="6.57421875" style="1" customWidth="1"/>
    <col min="31" max="31" width="11.00390625" style="1" customWidth="1"/>
    <col min="32" max="32" width="11.00390625" style="6" customWidth="1"/>
    <col min="33" max="33" width="15.00390625" style="1" customWidth="1"/>
    <col min="34" max="35" width="16.8515625" style="1" customWidth="1"/>
    <col min="36" max="36" width="9.00390625" style="1" customWidth="1"/>
    <col min="37" max="37" width="15.140625" style="1" customWidth="1"/>
    <col min="38" max="38" width="16.8515625" style="1" customWidth="1"/>
    <col min="39" max="39" width="9.57421875" style="1" customWidth="1"/>
    <col min="40" max="40" width="1.8515625" style="1" customWidth="1"/>
    <col min="41" max="41" width="3.140625" style="1" customWidth="1"/>
    <col min="42" max="16384" width="11.00390625" style="1" customWidth="1"/>
  </cols>
  <sheetData>
    <row r="1" spans="4:38" ht="13.5" thickBot="1">
      <c r="D1" s="39"/>
      <c r="E1" s="36"/>
      <c r="F1" s="37" t="s">
        <v>12</v>
      </c>
      <c r="G1" s="38"/>
      <c r="R1" s="40"/>
      <c r="S1" s="37" t="s">
        <v>13</v>
      </c>
      <c r="T1" s="38"/>
      <c r="AF1" s="35"/>
      <c r="AG1" s="43"/>
      <c r="AH1" s="44" t="s">
        <v>0</v>
      </c>
      <c r="AI1" s="45"/>
      <c r="AJ1" s="41"/>
      <c r="AK1"/>
      <c r="AL1"/>
    </row>
    <row r="2" spans="6:38" ht="13.5" thickBot="1">
      <c r="F2" s="52"/>
      <c r="S2" s="53"/>
      <c r="AF2" s="1"/>
      <c r="AG2" s="6"/>
      <c r="AH2" s="42" t="s">
        <v>14</v>
      </c>
      <c r="AI2"/>
      <c r="AJ2"/>
      <c r="AK2"/>
      <c r="AL2"/>
    </row>
    <row r="3" spans="3:38" ht="13.5" thickBot="1">
      <c r="C3" s="1" t="s">
        <v>74</v>
      </c>
      <c r="K3" s="14" t="s">
        <v>64</v>
      </c>
      <c r="L3" s="14"/>
      <c r="M3" s="14"/>
      <c r="O3" s="1" t="s">
        <v>74</v>
      </c>
      <c r="W3" s="14" t="s">
        <v>64</v>
      </c>
      <c r="AF3" s="1"/>
      <c r="AG3" s="14" t="s">
        <v>15</v>
      </c>
      <c r="AH3" s="25">
        <v>800</v>
      </c>
      <c r="AI3"/>
      <c r="AJ3"/>
      <c r="AK3"/>
      <c r="AL3"/>
    </row>
    <row r="4" spans="3:38" ht="13.5" thickBot="1">
      <c r="C4" s="1" t="s">
        <v>16</v>
      </c>
      <c r="P4" s="1" t="s">
        <v>72</v>
      </c>
      <c r="AF4" s="1"/>
      <c r="AG4" s="14" t="s">
        <v>17</v>
      </c>
      <c r="AH4" s="25">
        <v>-4</v>
      </c>
      <c r="AI4"/>
      <c r="AJ4"/>
      <c r="AK4"/>
      <c r="AL4"/>
    </row>
    <row r="5" spans="5:38" ht="13.5" thickBot="1">
      <c r="E5" s="8" t="s">
        <v>39</v>
      </c>
      <c r="F5" s="8" t="s">
        <v>40</v>
      </c>
      <c r="AF5" s="1"/>
      <c r="AG5" s="14" t="s">
        <v>18</v>
      </c>
      <c r="AH5" s="13">
        <v>24</v>
      </c>
      <c r="AI5"/>
      <c r="AJ5"/>
      <c r="AK5"/>
      <c r="AL5"/>
    </row>
    <row r="6" spans="4:38" ht="13.5" thickBot="1">
      <c r="D6" s="5" t="s">
        <v>19</v>
      </c>
      <c r="E6" s="9">
        <f>AH3</f>
        <v>800</v>
      </c>
      <c r="F6" s="47">
        <f>AH4</f>
        <v>-4</v>
      </c>
      <c r="G6" s="10" t="s">
        <v>20</v>
      </c>
      <c r="Q6" s="5" t="s">
        <v>19</v>
      </c>
      <c r="R6" s="9">
        <f>AH3</f>
        <v>800</v>
      </c>
      <c r="S6" s="47">
        <f>AH4</f>
        <v>-4</v>
      </c>
      <c r="T6" s="10" t="s">
        <v>20</v>
      </c>
      <c r="AF6" s="1"/>
      <c r="AG6" s="14" t="s">
        <v>21</v>
      </c>
      <c r="AH6" s="46">
        <v>0.18</v>
      </c>
      <c r="AI6"/>
      <c r="AJ6"/>
      <c r="AK6"/>
      <c r="AL6"/>
    </row>
    <row r="7" spans="4:38" ht="13.5" thickBot="1">
      <c r="D7" s="6"/>
      <c r="E7" s="8" t="s">
        <v>61</v>
      </c>
      <c r="F7" s="8" t="s">
        <v>62</v>
      </c>
      <c r="Q7" s="6"/>
      <c r="AF7" s="1"/>
      <c r="AG7" s="14" t="s">
        <v>22</v>
      </c>
      <c r="AH7" s="13">
        <v>14000</v>
      </c>
      <c r="AI7"/>
      <c r="AJ7"/>
      <c r="AK7"/>
      <c r="AL7"/>
    </row>
    <row r="8" spans="4:38" ht="13.5" thickBot="1">
      <c r="D8" s="5" t="s">
        <v>23</v>
      </c>
      <c r="E8" s="9">
        <f>AH5</f>
        <v>24</v>
      </c>
      <c r="F8" s="48">
        <f>AH6</f>
        <v>0.18</v>
      </c>
      <c r="G8" s="10" t="s">
        <v>24</v>
      </c>
      <c r="Q8" s="5" t="s">
        <v>23</v>
      </c>
      <c r="R8" s="9">
        <f>AH5</f>
        <v>24</v>
      </c>
      <c r="S8" s="48">
        <f>AH6</f>
        <v>0.18</v>
      </c>
      <c r="T8" s="10" t="s">
        <v>24</v>
      </c>
      <c r="AF8" s="1"/>
      <c r="AG8" s="14" t="s">
        <v>25</v>
      </c>
      <c r="AH8" s="13">
        <v>2.2</v>
      </c>
      <c r="AI8"/>
      <c r="AJ8"/>
      <c r="AK8"/>
      <c r="AL8"/>
    </row>
    <row r="9" spans="32:38" ht="13.5" thickBot="1">
      <c r="AF9" s="1"/>
      <c r="AG9" s="14" t="s">
        <v>26</v>
      </c>
      <c r="AH9" s="13">
        <v>4.65</v>
      </c>
      <c r="AI9"/>
      <c r="AJ9"/>
      <c r="AK9"/>
      <c r="AL9"/>
    </row>
    <row r="10" spans="3:38" ht="13.5" thickBot="1">
      <c r="C10" s="1" t="s">
        <v>27</v>
      </c>
      <c r="P10" s="1" t="s">
        <v>27</v>
      </c>
      <c r="AF10" s="1"/>
      <c r="AG10" s="14" t="s">
        <v>28</v>
      </c>
      <c r="AH10" s="26">
        <v>0.08</v>
      </c>
      <c r="AI10"/>
      <c r="AJ10"/>
      <c r="AK10"/>
      <c r="AL10"/>
    </row>
    <row r="11" spans="5:38" ht="13.5" thickBot="1">
      <c r="E11" s="1"/>
      <c r="J11" s="7"/>
      <c r="R11" s="1"/>
      <c r="W11" s="7"/>
      <c r="AF11" s="1"/>
      <c r="AG11" s="14" t="s">
        <v>29</v>
      </c>
      <c r="AH11" s="11">
        <f aca="true" t="shared" si="0" ref="AH11:AH16">S35</f>
        <v>46.11560693641618</v>
      </c>
      <c r="AI11"/>
      <c r="AJ11"/>
      <c r="AK11"/>
      <c r="AL11"/>
    </row>
    <row r="12" spans="5:38" ht="13.5" thickBot="1">
      <c r="E12" s="1"/>
      <c r="F12" s="17" t="s">
        <v>30</v>
      </c>
      <c r="G12" s="12"/>
      <c r="J12" s="7"/>
      <c r="R12" s="1"/>
      <c r="S12" s="17" t="s">
        <v>30</v>
      </c>
      <c r="T12" s="12">
        <f>R6+S6*T13</f>
        <v>57.41626794258366</v>
      </c>
      <c r="W12" s="7"/>
      <c r="AF12" s="1"/>
      <c r="AG12" s="14" t="s">
        <v>31</v>
      </c>
      <c r="AH12" s="50">
        <f t="shared" si="0"/>
        <v>615.5375722543353</v>
      </c>
      <c r="AI12"/>
      <c r="AJ12"/>
      <c r="AK12"/>
      <c r="AL12"/>
    </row>
    <row r="13" spans="5:38" ht="13.5" thickBot="1">
      <c r="E13" s="1"/>
      <c r="F13" s="17" t="s">
        <v>32</v>
      </c>
      <c r="G13" s="13"/>
      <c r="H13" s="7" t="s">
        <v>63</v>
      </c>
      <c r="J13" s="7"/>
      <c r="R13" s="1"/>
      <c r="S13" s="17" t="s">
        <v>32</v>
      </c>
      <c r="T13" s="13">
        <f>(R6-R8)/(-S6+S8)</f>
        <v>185.64593301435409</v>
      </c>
      <c r="U13" s="7" t="s">
        <v>63</v>
      </c>
      <c r="W13" s="7"/>
      <c r="AF13" s="1"/>
      <c r="AG13" s="14" t="s">
        <v>33</v>
      </c>
      <c r="AH13" s="50">
        <f t="shared" si="0"/>
        <v>28385.888736676796</v>
      </c>
      <c r="AI13"/>
      <c r="AJ13"/>
      <c r="AK13"/>
      <c r="AL13"/>
    </row>
    <row r="14" spans="5:38" ht="13.5" thickBot="1">
      <c r="E14" s="1"/>
      <c r="F14" s="17" t="s">
        <v>34</v>
      </c>
      <c r="G14" s="12"/>
      <c r="J14" s="7"/>
      <c r="R14" s="1"/>
      <c r="S14" s="17" t="s">
        <v>34</v>
      </c>
      <c r="T14" s="12">
        <f>T12*T13</f>
        <v>10659.096632403092</v>
      </c>
      <c r="W14" s="7"/>
      <c r="AF14" s="1"/>
      <c r="AG14" s="14" t="s">
        <v>35</v>
      </c>
      <c r="AH14" s="50">
        <f t="shared" si="0"/>
        <v>23990.373129740387</v>
      </c>
      <c r="AI14"/>
      <c r="AJ14"/>
      <c r="AK14"/>
      <c r="AL14"/>
    </row>
    <row r="15" spans="5:38" ht="25.5" thickBot="1">
      <c r="E15" s="1"/>
      <c r="F15" s="17" t="s">
        <v>36</v>
      </c>
      <c r="G15" s="13"/>
      <c r="H15" s="7" t="s">
        <v>73</v>
      </c>
      <c r="J15" s="7"/>
      <c r="R15" s="1"/>
      <c r="S15" s="17" t="s">
        <v>36</v>
      </c>
      <c r="T15" s="46">
        <f>T12/(S6*T13)</f>
        <v>-0.07731958762886587</v>
      </c>
      <c r="U15" s="7" t="s">
        <v>73</v>
      </c>
      <c r="W15" s="7"/>
      <c r="AF15" s="1"/>
      <c r="AG15" s="14" t="s">
        <v>37</v>
      </c>
      <c r="AH15" s="50">
        <f t="shared" si="0"/>
        <v>4395.515606936409</v>
      </c>
      <c r="AI15"/>
      <c r="AJ15"/>
      <c r="AK15"/>
      <c r="AL15"/>
    </row>
    <row r="16" spans="5:38" ht="13.5" thickBot="1">
      <c r="E16" s="1"/>
      <c r="F16" s="17"/>
      <c r="G16" s="18"/>
      <c r="J16" s="7"/>
      <c r="R16" s="1"/>
      <c r="S16" s="17"/>
      <c r="T16" s="18"/>
      <c r="W16" s="7"/>
      <c r="AF16" s="1"/>
      <c r="AG16" s="14" t="s">
        <v>11</v>
      </c>
      <c r="AH16" s="33">
        <f t="shared" si="0"/>
        <v>0.15484861677968384</v>
      </c>
      <c r="AI16"/>
      <c r="AJ16"/>
      <c r="AK16"/>
      <c r="AL16"/>
    </row>
    <row r="17" spans="3:37" ht="13.5" thickBot="1">
      <c r="C17" s="1" t="s">
        <v>38</v>
      </c>
      <c r="E17" s="1"/>
      <c r="F17" s="17"/>
      <c r="G17" s="18"/>
      <c r="J17" s="7"/>
      <c r="P17" s="1" t="s">
        <v>38</v>
      </c>
      <c r="R17" s="1"/>
      <c r="S17" s="17"/>
      <c r="T17" s="18"/>
      <c r="W17" s="7"/>
      <c r="AG17" s="14" t="s">
        <v>66</v>
      </c>
      <c r="AH17" s="33">
        <f>AH10+AH16</f>
        <v>0.23484861677968383</v>
      </c>
      <c r="AI17"/>
      <c r="AJ17"/>
      <c r="AK17"/>
    </row>
    <row r="18" spans="5:23" ht="13.5" thickBot="1">
      <c r="E18" s="2" t="s">
        <v>39</v>
      </c>
      <c r="F18" s="17"/>
      <c r="G18" s="24" t="s">
        <v>40</v>
      </c>
      <c r="J18" s="7"/>
      <c r="R18" s="1"/>
      <c r="S18" s="17"/>
      <c r="T18" s="18"/>
      <c r="W18" s="7"/>
    </row>
    <row r="19" spans="4:41" ht="24" customHeight="1" thickBot="1">
      <c r="D19" s="5" t="s">
        <v>41</v>
      </c>
      <c r="E19" s="9"/>
      <c r="F19" s="19" t="s">
        <v>42</v>
      </c>
      <c r="G19" s="9"/>
      <c r="H19" s="10" t="s">
        <v>43</v>
      </c>
      <c r="J19" s="7"/>
      <c r="Q19" s="5" t="s">
        <v>41</v>
      </c>
      <c r="R19" s="9">
        <f>R6</f>
        <v>800</v>
      </c>
      <c r="S19" s="19" t="s">
        <v>42</v>
      </c>
      <c r="T19" s="9">
        <f>S6</f>
        <v>-4</v>
      </c>
      <c r="U19" s="10" t="s">
        <v>43</v>
      </c>
      <c r="W19" s="7"/>
      <c r="AF19" s="28" t="s">
        <v>42</v>
      </c>
      <c r="AG19" s="3" t="s">
        <v>45</v>
      </c>
      <c r="AH19" s="3" t="s">
        <v>46</v>
      </c>
      <c r="AI19" s="3" t="s">
        <v>75</v>
      </c>
      <c r="AJ19" s="3" t="s">
        <v>47</v>
      </c>
      <c r="AK19"/>
      <c r="AL19"/>
      <c r="AM19"/>
      <c r="AN19"/>
      <c r="AO19"/>
    </row>
    <row r="20" spans="5:41" ht="13.5" thickBot="1">
      <c r="E20" s="1"/>
      <c r="F20" s="17"/>
      <c r="G20" s="18"/>
      <c r="J20" s="7"/>
      <c r="R20" s="1"/>
      <c r="S20" s="17"/>
      <c r="T20" s="18"/>
      <c r="W20" s="7"/>
      <c r="AF20" s="29">
        <v>5</v>
      </c>
      <c r="AG20" s="11">
        <f aca="true" t="shared" si="1" ref="AG20:AG39">$AH$3+$AH$4*AF20</f>
        <v>780</v>
      </c>
      <c r="AH20" s="11">
        <f aca="true" t="shared" si="2" ref="AH20:AH39">$AH$3+2*$AH$4*AF20</f>
        <v>760</v>
      </c>
      <c r="AI20" s="27"/>
      <c r="AJ20" s="27">
        <f aca="true" t="shared" si="3" ref="AJ20:AJ39">$AH$8+2*$AH$9*AF20</f>
        <v>48.7</v>
      </c>
      <c r="AK20"/>
      <c r="AL20"/>
      <c r="AM20"/>
      <c r="AN20"/>
      <c r="AO20"/>
    </row>
    <row r="21" spans="3:41" ht="13.5" thickBot="1">
      <c r="C21" s="1" t="s">
        <v>44</v>
      </c>
      <c r="E21" s="1"/>
      <c r="F21" s="17"/>
      <c r="G21" s="18"/>
      <c r="J21" s="7"/>
      <c r="P21" s="1" t="s">
        <v>44</v>
      </c>
      <c r="R21" s="1"/>
      <c r="S21" s="17"/>
      <c r="T21" s="18"/>
      <c r="W21" s="7"/>
      <c r="AF21" s="29">
        <f aca="true" t="shared" si="4" ref="AF21:AF39">AF20+5</f>
        <v>10</v>
      </c>
      <c r="AG21" s="11">
        <f t="shared" si="1"/>
        <v>760</v>
      </c>
      <c r="AH21" s="11">
        <f t="shared" si="2"/>
        <v>720</v>
      </c>
      <c r="AI21" s="27"/>
      <c r="AJ21" s="27">
        <f t="shared" si="3"/>
        <v>95.2</v>
      </c>
      <c r="AK21"/>
      <c r="AL21"/>
      <c r="AM21"/>
      <c r="AN21"/>
      <c r="AO21"/>
    </row>
    <row r="22" spans="5:41" ht="13.5" thickBot="1">
      <c r="E22" s="1"/>
      <c r="F22" s="8" t="s">
        <v>39</v>
      </c>
      <c r="G22" s="24" t="s">
        <v>71</v>
      </c>
      <c r="J22" s="7"/>
      <c r="R22" s="1"/>
      <c r="S22" s="8" t="s">
        <v>39</v>
      </c>
      <c r="T22" s="24" t="s">
        <v>71</v>
      </c>
      <c r="W22" s="7"/>
      <c r="AF22" s="29">
        <f t="shared" si="4"/>
        <v>15</v>
      </c>
      <c r="AG22" s="11">
        <f t="shared" si="1"/>
        <v>740</v>
      </c>
      <c r="AH22" s="11">
        <f t="shared" si="2"/>
        <v>680</v>
      </c>
      <c r="AI22" s="27">
        <f aca="true" t="shared" si="5" ref="AI22:AI39">($AH$7+$AH$8*AF22+$AH$9*AF22^2)/AF22</f>
        <v>1005.2833333333333</v>
      </c>
      <c r="AJ22" s="27">
        <f t="shared" si="3"/>
        <v>141.7</v>
      </c>
      <c r="AK22"/>
      <c r="AL22"/>
      <c r="AM22"/>
      <c r="AN22"/>
      <c r="AO22"/>
    </row>
    <row r="23" spans="4:41" ht="19.5" customHeight="1" thickBot="1">
      <c r="D23" s="4" t="s">
        <v>48</v>
      </c>
      <c r="E23" s="20"/>
      <c r="F23" s="21"/>
      <c r="G23" s="9"/>
      <c r="H23" s="10" t="s">
        <v>42</v>
      </c>
      <c r="J23" s="7"/>
      <c r="Q23" s="4" t="s">
        <v>48</v>
      </c>
      <c r="R23" s="20"/>
      <c r="S23" s="21">
        <f>R19</f>
        <v>800</v>
      </c>
      <c r="T23" s="9">
        <f>2*T19</f>
        <v>-8</v>
      </c>
      <c r="U23" s="10" t="s">
        <v>42</v>
      </c>
      <c r="W23" s="7"/>
      <c r="AF23" s="29">
        <f t="shared" si="4"/>
        <v>20</v>
      </c>
      <c r="AG23" s="11">
        <f t="shared" si="1"/>
        <v>720</v>
      </c>
      <c r="AH23" s="11">
        <f t="shared" si="2"/>
        <v>640</v>
      </c>
      <c r="AI23" s="27">
        <f t="shared" si="5"/>
        <v>795.2</v>
      </c>
      <c r="AJ23" s="27">
        <f t="shared" si="3"/>
        <v>188.2</v>
      </c>
      <c r="AK23"/>
      <c r="AL23"/>
      <c r="AM23"/>
      <c r="AN23"/>
      <c r="AO23"/>
    </row>
    <row r="24" spans="5:41" ht="13.5" thickBot="1">
      <c r="E24" s="1"/>
      <c r="J24" s="7"/>
      <c r="R24" s="1"/>
      <c r="W24" s="7"/>
      <c r="AF24" s="29">
        <f t="shared" si="4"/>
        <v>25</v>
      </c>
      <c r="AG24" s="11">
        <f t="shared" si="1"/>
        <v>700</v>
      </c>
      <c r="AH24" s="11">
        <f t="shared" si="2"/>
        <v>600</v>
      </c>
      <c r="AI24" s="27">
        <f t="shared" si="5"/>
        <v>678.45</v>
      </c>
      <c r="AJ24" s="27">
        <f t="shared" si="3"/>
        <v>234.70000000000002</v>
      </c>
      <c r="AK24"/>
      <c r="AL24"/>
      <c r="AM24"/>
      <c r="AN24"/>
      <c r="AO24"/>
    </row>
    <row r="25" spans="3:41" ht="13.5" thickBot="1">
      <c r="C25" s="1" t="s">
        <v>49</v>
      </c>
      <c r="D25" s="7"/>
      <c r="I25" s="1"/>
      <c r="P25" s="1" t="s">
        <v>49</v>
      </c>
      <c r="Q25" s="7"/>
      <c r="V25" s="1"/>
      <c r="AF25" s="29">
        <f t="shared" si="4"/>
        <v>30</v>
      </c>
      <c r="AG25" s="11">
        <f t="shared" si="1"/>
        <v>680</v>
      </c>
      <c r="AH25" s="11">
        <f t="shared" si="2"/>
        <v>560</v>
      </c>
      <c r="AI25" s="27">
        <f t="shared" si="5"/>
        <v>608.3666666666667</v>
      </c>
      <c r="AJ25" s="27">
        <f t="shared" si="3"/>
        <v>281.2</v>
      </c>
      <c r="AK25"/>
      <c r="AL25"/>
      <c r="AM25"/>
      <c r="AN25"/>
      <c r="AO25"/>
    </row>
    <row r="26" spans="32:41" ht="13.5" thickBot="1">
      <c r="AF26" s="29">
        <f t="shared" si="4"/>
        <v>35</v>
      </c>
      <c r="AG26" s="11">
        <f t="shared" si="1"/>
        <v>660</v>
      </c>
      <c r="AH26" s="11">
        <f t="shared" si="2"/>
        <v>520</v>
      </c>
      <c r="AI26" s="27">
        <f t="shared" si="5"/>
        <v>564.95</v>
      </c>
      <c r="AJ26" s="27">
        <f t="shared" si="3"/>
        <v>327.7</v>
      </c>
      <c r="AK26"/>
      <c r="AL26"/>
      <c r="AM26"/>
      <c r="AN26"/>
      <c r="AO26"/>
    </row>
    <row r="27" spans="4:41" ht="25.5" customHeight="1" thickBot="1">
      <c r="D27" s="5" t="s">
        <v>50</v>
      </c>
      <c r="E27" s="9">
        <f>AH7</f>
        <v>14000</v>
      </c>
      <c r="F27" s="30">
        <f>AH8</f>
        <v>2.2</v>
      </c>
      <c r="G27" s="9" t="s">
        <v>42</v>
      </c>
      <c r="H27" s="30">
        <f>AH9</f>
        <v>4.65</v>
      </c>
      <c r="I27" s="10" t="s">
        <v>43</v>
      </c>
      <c r="Q27" s="5" t="s">
        <v>50</v>
      </c>
      <c r="R27" s="9">
        <f>AH7</f>
        <v>14000</v>
      </c>
      <c r="S27" s="30">
        <f>AH8</f>
        <v>2.2</v>
      </c>
      <c r="T27" s="9" t="s">
        <v>42</v>
      </c>
      <c r="U27" s="30">
        <f>AH9</f>
        <v>4.65</v>
      </c>
      <c r="V27" s="10" t="s">
        <v>43</v>
      </c>
      <c r="AF27" s="29">
        <f t="shared" si="4"/>
        <v>40</v>
      </c>
      <c r="AG27" s="11">
        <f t="shared" si="1"/>
        <v>640</v>
      </c>
      <c r="AH27" s="11">
        <f t="shared" si="2"/>
        <v>480</v>
      </c>
      <c r="AI27" s="27">
        <f t="shared" si="5"/>
        <v>538.2</v>
      </c>
      <c r="AJ27" s="27">
        <f t="shared" si="3"/>
        <v>374.2</v>
      </c>
      <c r="AK27"/>
      <c r="AL27"/>
      <c r="AM27"/>
      <c r="AN27"/>
      <c r="AO27"/>
    </row>
    <row r="28" spans="32:41" ht="13.5" thickBot="1">
      <c r="AF28" s="29">
        <f t="shared" si="4"/>
        <v>45</v>
      </c>
      <c r="AG28" s="11">
        <f t="shared" si="1"/>
        <v>620</v>
      </c>
      <c r="AH28" s="11">
        <f t="shared" si="2"/>
        <v>440</v>
      </c>
      <c r="AI28" s="27">
        <f t="shared" si="5"/>
        <v>522.5611111111111</v>
      </c>
      <c r="AJ28" s="27">
        <f t="shared" si="3"/>
        <v>420.70000000000005</v>
      </c>
      <c r="AK28"/>
      <c r="AL28"/>
      <c r="AM28"/>
      <c r="AN28"/>
      <c r="AO28"/>
    </row>
    <row r="29" spans="3:41" ht="13.5" thickBot="1">
      <c r="C29" s="1" t="s">
        <v>51</v>
      </c>
      <c r="P29" s="1" t="s">
        <v>51</v>
      </c>
      <c r="AF29" s="29">
        <f t="shared" si="4"/>
        <v>50</v>
      </c>
      <c r="AG29" s="11">
        <f t="shared" si="1"/>
        <v>600</v>
      </c>
      <c r="AH29" s="11">
        <f t="shared" si="2"/>
        <v>400</v>
      </c>
      <c r="AI29" s="27">
        <f t="shared" si="5"/>
        <v>514.7</v>
      </c>
      <c r="AJ29" s="27">
        <f t="shared" si="3"/>
        <v>467.20000000000005</v>
      </c>
      <c r="AK29"/>
      <c r="AL29"/>
      <c r="AM29"/>
      <c r="AN29"/>
      <c r="AO29"/>
    </row>
    <row r="30" spans="32:41" ht="13.5" thickBot="1">
      <c r="AF30" s="29">
        <f t="shared" si="4"/>
        <v>55</v>
      </c>
      <c r="AG30" s="11">
        <f t="shared" si="1"/>
        <v>580</v>
      </c>
      <c r="AH30" s="11">
        <f t="shared" si="2"/>
        <v>360</v>
      </c>
      <c r="AI30" s="27">
        <f t="shared" si="5"/>
        <v>512.4954545454545</v>
      </c>
      <c r="AJ30" s="27">
        <f t="shared" si="3"/>
        <v>513.7</v>
      </c>
      <c r="AK30"/>
      <c r="AL30"/>
      <c r="AM30"/>
      <c r="AN30"/>
      <c r="AO30"/>
    </row>
    <row r="31" spans="4:41" ht="18" customHeight="1" thickBot="1">
      <c r="D31" s="15"/>
      <c r="E31" s="16" t="s">
        <v>52</v>
      </c>
      <c r="F31" s="9"/>
      <c r="G31" s="9"/>
      <c r="H31" s="10" t="s">
        <v>42</v>
      </c>
      <c r="J31" s="7"/>
      <c r="Q31" s="15"/>
      <c r="R31" s="16" t="s">
        <v>52</v>
      </c>
      <c r="S31" s="30">
        <f>S27</f>
        <v>2.2</v>
      </c>
      <c r="T31" s="30">
        <f>2*U27</f>
        <v>9.3</v>
      </c>
      <c r="U31" s="10" t="s">
        <v>42</v>
      </c>
      <c r="W31" s="7"/>
      <c r="AF31" s="29">
        <f t="shared" si="4"/>
        <v>60</v>
      </c>
      <c r="AG31" s="11">
        <f t="shared" si="1"/>
        <v>560</v>
      </c>
      <c r="AH31" s="11">
        <f t="shared" si="2"/>
        <v>320</v>
      </c>
      <c r="AI31" s="27">
        <f t="shared" si="5"/>
        <v>514.5333333333333</v>
      </c>
      <c r="AJ31" s="27">
        <f t="shared" si="3"/>
        <v>560.2</v>
      </c>
      <c r="AK31"/>
      <c r="AL31"/>
      <c r="AM31"/>
      <c r="AN31"/>
      <c r="AO31"/>
    </row>
    <row r="32" spans="32:41" ht="13.5" thickBot="1">
      <c r="AF32" s="29">
        <f t="shared" si="4"/>
        <v>65</v>
      </c>
      <c r="AG32" s="11">
        <f t="shared" si="1"/>
        <v>540</v>
      </c>
      <c r="AH32" s="11">
        <f t="shared" si="2"/>
        <v>280</v>
      </c>
      <c r="AI32" s="27">
        <f t="shared" si="5"/>
        <v>519.8346153846154</v>
      </c>
      <c r="AJ32" s="27">
        <f t="shared" si="3"/>
        <v>606.7</v>
      </c>
      <c r="AK32"/>
      <c r="AL32"/>
      <c r="AM32"/>
      <c r="AN32"/>
      <c r="AO32"/>
    </row>
    <row r="33" spans="3:41" ht="13.5" thickBot="1">
      <c r="C33" s="1" t="s">
        <v>53</v>
      </c>
      <c r="P33" s="1" t="s">
        <v>53</v>
      </c>
      <c r="AF33" s="29">
        <f t="shared" si="4"/>
        <v>70</v>
      </c>
      <c r="AG33" s="11">
        <f t="shared" si="1"/>
        <v>520</v>
      </c>
      <c r="AH33" s="11">
        <f t="shared" si="2"/>
        <v>240</v>
      </c>
      <c r="AI33" s="27">
        <f t="shared" si="5"/>
        <v>527.7</v>
      </c>
      <c r="AJ33" s="27">
        <f t="shared" si="3"/>
        <v>653.2</v>
      </c>
      <c r="AK33"/>
      <c r="AL33"/>
      <c r="AM33"/>
      <c r="AN33"/>
      <c r="AO33"/>
    </row>
    <row r="34" spans="32:41" ht="13.5" thickBot="1">
      <c r="AF34" s="29">
        <f t="shared" si="4"/>
        <v>75</v>
      </c>
      <c r="AG34" s="11">
        <f t="shared" si="1"/>
        <v>500</v>
      </c>
      <c r="AH34" s="11">
        <f t="shared" si="2"/>
        <v>200</v>
      </c>
      <c r="AI34" s="27">
        <f t="shared" si="5"/>
        <v>537.6166666666667</v>
      </c>
      <c r="AJ34" s="27">
        <f t="shared" si="3"/>
        <v>699.7</v>
      </c>
      <c r="AK34"/>
      <c r="AL34"/>
      <c r="AM34"/>
      <c r="AN34"/>
      <c r="AO34"/>
    </row>
    <row r="35" spans="5:41" ht="13.5" thickBot="1">
      <c r="E35" s="17" t="s">
        <v>54</v>
      </c>
      <c r="F35" s="13"/>
      <c r="R35" s="17" t="s">
        <v>54</v>
      </c>
      <c r="S35" s="13">
        <f>(S23-S31)/(-T23+T31)</f>
        <v>46.11560693641618</v>
      </c>
      <c r="AF35" s="29">
        <f t="shared" si="4"/>
        <v>80</v>
      </c>
      <c r="AG35" s="11">
        <f t="shared" si="1"/>
        <v>480</v>
      </c>
      <c r="AH35" s="11">
        <f t="shared" si="2"/>
        <v>160</v>
      </c>
      <c r="AI35" s="27">
        <f t="shared" si="5"/>
        <v>549.2</v>
      </c>
      <c r="AJ35" s="27">
        <f t="shared" si="3"/>
        <v>746.2</v>
      </c>
      <c r="AK35"/>
      <c r="AL35"/>
      <c r="AM35"/>
      <c r="AN35"/>
      <c r="AO35"/>
    </row>
    <row r="36" spans="5:41" ht="13.5" thickBot="1">
      <c r="E36" s="17" t="s">
        <v>55</v>
      </c>
      <c r="F36" s="12"/>
      <c r="R36" s="17" t="s">
        <v>55</v>
      </c>
      <c r="S36" s="12">
        <f>R6+S6*S35</f>
        <v>615.5375722543353</v>
      </c>
      <c r="AF36" s="29">
        <f t="shared" si="4"/>
        <v>85</v>
      </c>
      <c r="AG36" s="11">
        <f t="shared" si="1"/>
        <v>460</v>
      </c>
      <c r="AH36" s="11">
        <f t="shared" si="2"/>
        <v>120</v>
      </c>
      <c r="AI36" s="27">
        <f t="shared" si="5"/>
        <v>562.1558823529411</v>
      </c>
      <c r="AJ36" s="27">
        <f t="shared" si="3"/>
        <v>792.7000000000002</v>
      </c>
      <c r="AK36"/>
      <c r="AL36"/>
      <c r="AM36"/>
      <c r="AN36"/>
      <c r="AO36"/>
    </row>
    <row r="37" spans="5:41" ht="13.5" thickBot="1">
      <c r="E37" s="17" t="s">
        <v>56</v>
      </c>
      <c r="F37" s="12"/>
      <c r="R37" s="17" t="s">
        <v>56</v>
      </c>
      <c r="S37" s="12">
        <f>S35*S36</f>
        <v>28385.888736676796</v>
      </c>
      <c r="AF37" s="29">
        <f t="shared" si="4"/>
        <v>90</v>
      </c>
      <c r="AG37" s="11">
        <f t="shared" si="1"/>
        <v>440</v>
      </c>
      <c r="AH37" s="11">
        <f t="shared" si="2"/>
        <v>80</v>
      </c>
      <c r="AI37" s="27">
        <f t="shared" si="5"/>
        <v>576.2555555555556</v>
      </c>
      <c r="AJ37" s="27">
        <f t="shared" si="3"/>
        <v>839.2000000000002</v>
      </c>
      <c r="AK37"/>
      <c r="AL37"/>
      <c r="AM37"/>
      <c r="AN37"/>
      <c r="AO37"/>
    </row>
    <row r="38" spans="5:41" ht="13.5" thickBot="1">
      <c r="E38" s="17" t="s">
        <v>57</v>
      </c>
      <c r="F38" s="12"/>
      <c r="R38" s="17" t="s">
        <v>57</v>
      </c>
      <c r="S38" s="12">
        <f>R27+S27*S35+U27*S35^2</f>
        <v>23990.373129740387</v>
      </c>
      <c r="AF38" s="29">
        <f t="shared" si="4"/>
        <v>95</v>
      </c>
      <c r="AG38" s="11">
        <f t="shared" si="1"/>
        <v>420</v>
      </c>
      <c r="AH38" s="11">
        <f t="shared" si="2"/>
        <v>40</v>
      </c>
      <c r="AI38" s="27">
        <f t="shared" si="5"/>
        <v>591.3184210526316</v>
      </c>
      <c r="AJ38" s="27">
        <f t="shared" si="3"/>
        <v>885.7000000000002</v>
      </c>
      <c r="AK38"/>
      <c r="AL38"/>
      <c r="AM38"/>
      <c r="AN38"/>
      <c r="AO38"/>
    </row>
    <row r="39" spans="5:41" ht="13.5" thickBot="1">
      <c r="E39" s="17" t="s">
        <v>58</v>
      </c>
      <c r="F39" s="12"/>
      <c r="R39" s="17" t="s">
        <v>58</v>
      </c>
      <c r="S39" s="12">
        <f>S37-S38</f>
        <v>4395.515606936409</v>
      </c>
      <c r="AF39" s="29">
        <f t="shared" si="4"/>
        <v>100</v>
      </c>
      <c r="AG39" s="11">
        <f t="shared" si="1"/>
        <v>400</v>
      </c>
      <c r="AH39" s="11">
        <f t="shared" si="2"/>
        <v>0</v>
      </c>
      <c r="AI39" s="27">
        <f t="shared" si="5"/>
        <v>607.2</v>
      </c>
      <c r="AJ39" s="27">
        <f t="shared" si="3"/>
        <v>932.2000000000002</v>
      </c>
      <c r="AK39"/>
      <c r="AL39"/>
      <c r="AM39"/>
      <c r="AN39"/>
      <c r="AO39"/>
    </row>
    <row r="40" spans="5:39" ht="13.5" thickBot="1">
      <c r="E40" s="17" t="s">
        <v>65</v>
      </c>
      <c r="F40" s="23"/>
      <c r="G40" s="7" t="s">
        <v>68</v>
      </c>
      <c r="R40" s="17" t="s">
        <v>65</v>
      </c>
      <c r="S40" s="23">
        <f>S39/S37</f>
        <v>0.15484861677968384</v>
      </c>
      <c r="T40" s="7" t="s">
        <v>68</v>
      </c>
      <c r="AD40" s="6"/>
      <c r="AF40" s="1"/>
      <c r="AI40"/>
      <c r="AJ40"/>
      <c r="AK40"/>
      <c r="AL40"/>
      <c r="AM40"/>
    </row>
    <row r="41" spans="5:32" ht="13.5" thickBot="1">
      <c r="E41" s="17" t="s">
        <v>67</v>
      </c>
      <c r="F41" s="11"/>
      <c r="G41" s="7" t="s">
        <v>69</v>
      </c>
      <c r="R41" s="17" t="s">
        <v>67</v>
      </c>
      <c r="S41" s="26">
        <f>S40+T46</f>
        <v>0.23484861677968383</v>
      </c>
      <c r="T41" s="7" t="s">
        <v>69</v>
      </c>
      <c r="AD41" s="6"/>
      <c r="AF41" s="1"/>
    </row>
    <row r="42" spans="5:32" ht="13.5" thickBot="1">
      <c r="E42" s="31" t="s">
        <v>2</v>
      </c>
      <c r="F42" s="11"/>
      <c r="G42" s="7" t="s">
        <v>3</v>
      </c>
      <c r="R42" s="17" t="s">
        <v>2</v>
      </c>
      <c r="S42" s="49">
        <f>S31+T31*S35</f>
        <v>431.07514450867046</v>
      </c>
      <c r="T42" s="7" t="s">
        <v>3</v>
      </c>
      <c r="AD42" s="6"/>
      <c r="AF42" s="1"/>
    </row>
    <row r="43" spans="5:32" ht="13.5" thickBot="1">
      <c r="E43" s="17" t="s">
        <v>5</v>
      </c>
      <c r="F43" s="11"/>
      <c r="G43" s="7" t="s">
        <v>6</v>
      </c>
      <c r="R43" s="17" t="s">
        <v>5</v>
      </c>
      <c r="S43" s="49">
        <f>(R27+S27*S35+U27*(S35^2))/S35</f>
        <v>520.2224306148267</v>
      </c>
      <c r="T43" s="7" t="s">
        <v>6</v>
      </c>
      <c r="AD43" s="6"/>
      <c r="AF43" s="1"/>
    </row>
    <row r="44" spans="5:32" ht="13.5" thickBot="1">
      <c r="E44" s="17" t="s">
        <v>1</v>
      </c>
      <c r="F44" s="11"/>
      <c r="R44" s="17" t="s">
        <v>1</v>
      </c>
      <c r="S44" s="13">
        <f>S36/S42</f>
        <v>1.4279124651362372</v>
      </c>
      <c r="AD44" s="6"/>
      <c r="AF44" s="1"/>
    </row>
    <row r="45" spans="5:32" ht="13.5" thickBot="1">
      <c r="E45" s="17" t="s">
        <v>4</v>
      </c>
      <c r="F45" s="11"/>
      <c r="R45" s="17" t="s">
        <v>4</v>
      </c>
      <c r="S45" s="13">
        <f>S36/S43</f>
        <v>1.1832199767450626</v>
      </c>
      <c r="AD45" s="6"/>
      <c r="AF45" s="1"/>
    </row>
    <row r="46" spans="6:32" ht="13.5" thickBot="1">
      <c r="F46" s="14" t="s">
        <v>70</v>
      </c>
      <c r="G46" s="22">
        <v>0.1</v>
      </c>
      <c r="S46" s="14" t="s">
        <v>70</v>
      </c>
      <c r="T46" s="22">
        <f>AH10</f>
        <v>0.08</v>
      </c>
      <c r="AD46" s="6"/>
      <c r="AF46" s="1"/>
    </row>
    <row r="47" spans="30:32" ht="12.75">
      <c r="AD47" s="6"/>
      <c r="AF47" s="1"/>
    </row>
    <row r="48" spans="4:32" ht="12.75">
      <c r="D48" s="1" t="s">
        <v>59</v>
      </c>
      <c r="E48" s="1"/>
      <c r="J48" s="7"/>
      <c r="P48" s="1" t="s">
        <v>59</v>
      </c>
      <c r="R48" s="1"/>
      <c r="W48" s="7"/>
      <c r="AD48" s="6"/>
      <c r="AF48" s="1"/>
    </row>
    <row r="49" spans="17:32" ht="12.75">
      <c r="Q49" s="32" t="s">
        <v>8</v>
      </c>
      <c r="R49" s="51">
        <f>(S44-1)</f>
        <v>0.42791246513623715</v>
      </c>
      <c r="S49" s="7" t="s">
        <v>7</v>
      </c>
      <c r="V49" s="1"/>
      <c r="AC49" s="6"/>
      <c r="AF49" s="1"/>
    </row>
    <row r="50" spans="17:32" ht="12.75">
      <c r="Q50" s="32" t="s">
        <v>8</v>
      </c>
      <c r="R50" s="51">
        <f>(S45-1)</f>
        <v>0.18321997674506263</v>
      </c>
      <c r="S50" s="7" t="s">
        <v>10</v>
      </c>
      <c r="V50" s="1"/>
      <c r="AD50" s="6"/>
      <c r="AF50" s="1"/>
    </row>
    <row r="51" spans="17:34" ht="12.75">
      <c r="Q51" s="1" t="s">
        <v>9</v>
      </c>
      <c r="AD51"/>
      <c r="AE51"/>
      <c r="AF51"/>
      <c r="AG51"/>
      <c r="AH51"/>
    </row>
    <row r="52" spans="30:34" ht="15" customHeight="1">
      <c r="AD52"/>
      <c r="AE52"/>
      <c r="AF52"/>
      <c r="AG52"/>
      <c r="AH52"/>
    </row>
    <row r="53" spans="30:34" ht="12.75">
      <c r="AD53"/>
      <c r="AE53"/>
      <c r="AF53"/>
      <c r="AG53"/>
      <c r="AH53"/>
    </row>
    <row r="54" spans="30:34" ht="13.5" hidden="1" thickBot="1">
      <c r="AD54"/>
      <c r="AE54"/>
      <c r="AF54"/>
      <c r="AG54"/>
      <c r="AH54"/>
    </row>
    <row r="55" spans="5:34" ht="13.5" hidden="1" thickBot="1">
      <c r="E55" s="40"/>
      <c r="F55" s="37" t="s">
        <v>12</v>
      </c>
      <c r="G55" s="41"/>
      <c r="H55"/>
      <c r="R55" s="40"/>
      <c r="S55" s="37" t="s">
        <v>13</v>
      </c>
      <c r="T55" s="38"/>
      <c r="AD55"/>
      <c r="AE55"/>
      <c r="AF55"/>
      <c r="AG55"/>
      <c r="AH55"/>
    </row>
    <row r="56" spans="6:34" ht="13.5" hidden="1" thickBot="1">
      <c r="F56" s="34" t="s">
        <v>60</v>
      </c>
      <c r="S56" s="34" t="s">
        <v>60</v>
      </c>
      <c r="AD56"/>
      <c r="AE56"/>
      <c r="AF56"/>
      <c r="AG56"/>
      <c r="AH56"/>
    </row>
    <row r="57" spans="2:34" ht="12.75" hidden="1">
      <c r="B57" s="1" t="s">
        <v>74</v>
      </c>
      <c r="K57" s="14" t="s">
        <v>64</v>
      </c>
      <c r="L57" s="14"/>
      <c r="M57" s="14"/>
      <c r="O57" s="1" t="s">
        <v>74</v>
      </c>
      <c r="W57" s="14" t="s">
        <v>64</v>
      </c>
      <c r="AD57"/>
      <c r="AE57"/>
      <c r="AF57"/>
      <c r="AG57"/>
      <c r="AH57"/>
    </row>
    <row r="58" spans="3:34" ht="12.75" hidden="1">
      <c r="C58" s="1" t="s">
        <v>16</v>
      </c>
      <c r="P58" s="1" t="s">
        <v>16</v>
      </c>
      <c r="AD58"/>
      <c r="AE58"/>
      <c r="AF58"/>
      <c r="AG58"/>
      <c r="AH58"/>
    </row>
    <row r="59" spans="5:34" ht="13.5" hidden="1" thickBot="1">
      <c r="E59" s="8" t="s">
        <v>39</v>
      </c>
      <c r="F59" s="8" t="s">
        <v>40</v>
      </c>
      <c r="AD59"/>
      <c r="AE59"/>
      <c r="AF59"/>
      <c r="AG59"/>
      <c r="AH59"/>
    </row>
    <row r="60" spans="4:34" ht="16.5" customHeight="1" hidden="1" thickBot="1">
      <c r="D60" s="5" t="s">
        <v>19</v>
      </c>
      <c r="E60" s="9">
        <f>AI3</f>
        <v>0</v>
      </c>
      <c r="F60" s="47">
        <f>AI4</f>
        <v>0</v>
      </c>
      <c r="G60" s="10" t="s">
        <v>20</v>
      </c>
      <c r="Q60" s="5" t="s">
        <v>19</v>
      </c>
      <c r="R60" s="9">
        <f>AI3</f>
        <v>0</v>
      </c>
      <c r="S60" s="47">
        <f>AI4</f>
        <v>0</v>
      </c>
      <c r="T60" s="10" t="s">
        <v>20</v>
      </c>
      <c r="AD60"/>
      <c r="AE60"/>
      <c r="AF60"/>
      <c r="AG60"/>
      <c r="AH60"/>
    </row>
    <row r="61" spans="4:34" ht="15.75" customHeight="1" hidden="1" thickBot="1">
      <c r="D61" s="6"/>
      <c r="E61" s="8" t="s">
        <v>61</v>
      </c>
      <c r="F61" s="8" t="s">
        <v>62</v>
      </c>
      <c r="Q61" s="6"/>
      <c r="AD61"/>
      <c r="AE61"/>
      <c r="AF61"/>
      <c r="AG61"/>
      <c r="AH61"/>
    </row>
    <row r="62" spans="4:34" ht="18.75" customHeight="1" hidden="1" thickBot="1">
      <c r="D62" s="5" t="s">
        <v>23</v>
      </c>
      <c r="E62" s="9">
        <f>AI5</f>
        <v>0</v>
      </c>
      <c r="F62" s="48">
        <f>AI6</f>
        <v>0</v>
      </c>
      <c r="G62" s="10" t="s">
        <v>24</v>
      </c>
      <c r="Q62" s="5" t="s">
        <v>23</v>
      </c>
      <c r="R62" s="9">
        <f>AI5</f>
        <v>0</v>
      </c>
      <c r="S62" s="48">
        <f>AI6</f>
        <v>0</v>
      </c>
      <c r="T62" s="10" t="s">
        <v>24</v>
      </c>
      <c r="AD62"/>
      <c r="AE62"/>
      <c r="AF62"/>
      <c r="AG62"/>
      <c r="AH62"/>
    </row>
    <row r="63" spans="30:34" ht="12.75" hidden="1">
      <c r="AD63"/>
      <c r="AE63"/>
      <c r="AF63"/>
      <c r="AG63"/>
      <c r="AH63"/>
    </row>
    <row r="64" spans="3:34" ht="12.75" hidden="1">
      <c r="C64" s="1" t="s">
        <v>27</v>
      </c>
      <c r="P64" s="1" t="s">
        <v>27</v>
      </c>
      <c r="AD64"/>
      <c r="AE64"/>
      <c r="AF64"/>
      <c r="AG64"/>
      <c r="AH64"/>
    </row>
    <row r="65" spans="5:34" ht="13.5" hidden="1" thickBot="1">
      <c r="E65" s="1"/>
      <c r="J65" s="7"/>
      <c r="R65" s="1"/>
      <c r="W65" s="7"/>
      <c r="AD65"/>
      <c r="AE65"/>
      <c r="AF65"/>
      <c r="AG65"/>
      <c r="AH65"/>
    </row>
    <row r="66" spans="5:34" ht="13.5" hidden="1" thickBot="1">
      <c r="E66" s="1"/>
      <c r="F66" s="17" t="s">
        <v>30</v>
      </c>
      <c r="G66" s="12"/>
      <c r="J66" s="7"/>
      <c r="R66" s="1"/>
      <c r="S66" s="17" t="s">
        <v>30</v>
      </c>
      <c r="T66" s="12" t="e">
        <f>R60+S60*T67</f>
        <v>#DIV/0!</v>
      </c>
      <c r="W66" s="7"/>
      <c r="AD66"/>
      <c r="AE66"/>
      <c r="AF66"/>
      <c r="AG66"/>
      <c r="AH66"/>
    </row>
    <row r="67" spans="5:34" ht="13.5" hidden="1" thickBot="1">
      <c r="E67" s="1"/>
      <c r="F67" s="17" t="s">
        <v>32</v>
      </c>
      <c r="G67" s="13"/>
      <c r="H67" s="7" t="s">
        <v>63</v>
      </c>
      <c r="J67" s="7"/>
      <c r="R67" s="1"/>
      <c r="S67" s="17" t="s">
        <v>32</v>
      </c>
      <c r="T67" s="13" t="e">
        <f>(R60-R62)/(-S60+S62)</f>
        <v>#DIV/0!</v>
      </c>
      <c r="U67" s="7" t="s">
        <v>63</v>
      </c>
      <c r="W67" s="7"/>
      <c r="AD67"/>
      <c r="AE67"/>
      <c r="AF67"/>
      <c r="AG67"/>
      <c r="AH67"/>
    </row>
    <row r="68" spans="5:34" ht="13.5" hidden="1" thickBot="1">
      <c r="E68" s="1"/>
      <c r="F68" s="17" t="s">
        <v>34</v>
      </c>
      <c r="G68" s="12"/>
      <c r="J68" s="7"/>
      <c r="R68" s="1"/>
      <c r="S68" s="17" t="s">
        <v>34</v>
      </c>
      <c r="T68" s="12" t="e">
        <f>T66*T67</f>
        <v>#DIV/0!</v>
      </c>
      <c r="W68" s="7"/>
      <c r="AD68"/>
      <c r="AE68"/>
      <c r="AF68"/>
      <c r="AG68"/>
      <c r="AH68"/>
    </row>
    <row r="69" spans="5:34" ht="25.5" hidden="1" thickBot="1">
      <c r="E69" s="1"/>
      <c r="F69" s="17" t="s">
        <v>36</v>
      </c>
      <c r="G69" s="13"/>
      <c r="H69" s="7" t="s">
        <v>73</v>
      </c>
      <c r="J69" s="7"/>
      <c r="R69" s="1"/>
      <c r="S69" s="17" t="s">
        <v>36</v>
      </c>
      <c r="T69" s="46" t="e">
        <f>T66/(S60*T67)</f>
        <v>#DIV/0!</v>
      </c>
      <c r="U69" s="7" t="s">
        <v>73</v>
      </c>
      <c r="W69" s="7"/>
      <c r="AD69"/>
      <c r="AE69"/>
      <c r="AF69"/>
      <c r="AG69"/>
      <c r="AH69"/>
    </row>
    <row r="70" spans="5:34" ht="12.75" hidden="1">
      <c r="E70" s="1"/>
      <c r="F70" s="17"/>
      <c r="G70" s="18"/>
      <c r="J70" s="7"/>
      <c r="R70" s="1"/>
      <c r="S70" s="17"/>
      <c r="T70" s="18"/>
      <c r="W70" s="7"/>
      <c r="AD70"/>
      <c r="AE70"/>
      <c r="AF70"/>
      <c r="AG70"/>
      <c r="AH70"/>
    </row>
    <row r="71" spans="3:34" ht="12.75" hidden="1">
      <c r="C71" s="1" t="s">
        <v>38</v>
      </c>
      <c r="E71" s="1"/>
      <c r="F71" s="17"/>
      <c r="G71" s="18"/>
      <c r="J71" s="7"/>
      <c r="P71" s="1" t="s">
        <v>38</v>
      </c>
      <c r="R71" s="1"/>
      <c r="S71" s="17"/>
      <c r="T71" s="18"/>
      <c r="W71" s="7"/>
      <c r="AD71"/>
      <c r="AE71"/>
      <c r="AF71"/>
      <c r="AG71"/>
      <c r="AH71"/>
    </row>
    <row r="72" spans="5:23" ht="13.5" hidden="1" thickBot="1">
      <c r="E72" s="2" t="s">
        <v>39</v>
      </c>
      <c r="F72" s="17"/>
      <c r="G72" s="24" t="s">
        <v>40</v>
      </c>
      <c r="J72" s="7"/>
      <c r="R72" s="2" t="s">
        <v>39</v>
      </c>
      <c r="S72" s="17"/>
      <c r="T72" s="24" t="s">
        <v>40</v>
      </c>
      <c r="W72" s="7"/>
    </row>
    <row r="73" spans="4:23" ht="24" customHeight="1" hidden="1" thickBot="1">
      <c r="D73" s="5" t="s">
        <v>41</v>
      </c>
      <c r="E73" s="9"/>
      <c r="F73" s="19" t="s">
        <v>42</v>
      </c>
      <c r="G73" s="9"/>
      <c r="H73" s="10" t="s">
        <v>43</v>
      </c>
      <c r="J73" s="7"/>
      <c r="Q73" s="5" t="s">
        <v>41</v>
      </c>
      <c r="R73" s="9">
        <f>R60</f>
        <v>0</v>
      </c>
      <c r="S73" s="19" t="s">
        <v>42</v>
      </c>
      <c r="T73" s="9">
        <f>S60</f>
        <v>0</v>
      </c>
      <c r="U73" s="10" t="s">
        <v>43</v>
      </c>
      <c r="W73" s="7"/>
    </row>
    <row r="74" spans="5:23" ht="12.75" hidden="1">
      <c r="E74" s="1"/>
      <c r="F74" s="17"/>
      <c r="G74" s="18"/>
      <c r="J74" s="7"/>
      <c r="R74" s="1"/>
      <c r="S74" s="17"/>
      <c r="T74" s="18"/>
      <c r="W74" s="7"/>
    </row>
    <row r="75" spans="3:23" ht="12.75" hidden="1">
      <c r="C75" s="1" t="s">
        <v>44</v>
      </c>
      <c r="E75" s="1"/>
      <c r="F75" s="17"/>
      <c r="G75" s="18"/>
      <c r="J75" s="7"/>
      <c r="P75" s="1" t="s">
        <v>44</v>
      </c>
      <c r="R75" s="1"/>
      <c r="S75" s="17"/>
      <c r="T75" s="18"/>
      <c r="W75" s="7"/>
    </row>
    <row r="76" spans="5:23" ht="13.5" hidden="1" thickBot="1">
      <c r="E76" s="1"/>
      <c r="F76" s="8" t="s">
        <v>39</v>
      </c>
      <c r="G76" s="24" t="s">
        <v>71</v>
      </c>
      <c r="J76" s="7"/>
      <c r="R76" s="1"/>
      <c r="S76" s="8" t="s">
        <v>39</v>
      </c>
      <c r="T76" s="24" t="s">
        <v>71</v>
      </c>
      <c r="W76" s="7"/>
    </row>
    <row r="77" spans="4:23" ht="16.5" customHeight="1" hidden="1" thickBot="1">
      <c r="D77" s="4" t="s">
        <v>48</v>
      </c>
      <c r="E77" s="20"/>
      <c r="F77" s="21"/>
      <c r="G77" s="9"/>
      <c r="H77" s="10" t="s">
        <v>42</v>
      </c>
      <c r="J77" s="7"/>
      <c r="Q77" s="4" t="s">
        <v>48</v>
      </c>
      <c r="R77" s="20"/>
      <c r="S77" s="21">
        <f>R73</f>
        <v>0</v>
      </c>
      <c r="T77" s="9">
        <f>2*T73</f>
        <v>0</v>
      </c>
      <c r="U77" s="10" t="s">
        <v>42</v>
      </c>
      <c r="W77" s="7"/>
    </row>
    <row r="78" spans="5:23" ht="12.75" hidden="1">
      <c r="E78" s="1"/>
      <c r="J78" s="7"/>
      <c r="R78" s="1"/>
      <c r="W78" s="7"/>
    </row>
    <row r="79" spans="3:22" ht="12.75" hidden="1">
      <c r="C79" s="1" t="s">
        <v>49</v>
      </c>
      <c r="D79" s="7"/>
      <c r="I79" s="1"/>
      <c r="P79" s="1" t="s">
        <v>49</v>
      </c>
      <c r="Q79" s="7"/>
      <c r="V79" s="1"/>
    </row>
    <row r="80" ht="13.5" hidden="1" thickBot="1"/>
    <row r="81" spans="4:22" ht="24" customHeight="1" hidden="1" thickBot="1">
      <c r="D81" s="5" t="s">
        <v>50</v>
      </c>
      <c r="E81" s="9">
        <f>AI7</f>
        <v>0</v>
      </c>
      <c r="F81" s="30">
        <f>AI8</f>
        <v>0</v>
      </c>
      <c r="G81" s="9" t="s">
        <v>42</v>
      </c>
      <c r="H81" s="30">
        <f>AI9</f>
        <v>0</v>
      </c>
      <c r="I81" s="10" t="s">
        <v>43</v>
      </c>
      <c r="Q81" s="5" t="s">
        <v>50</v>
      </c>
      <c r="R81" s="9">
        <f>AI7</f>
        <v>0</v>
      </c>
      <c r="S81" s="30">
        <f>AI8</f>
        <v>0</v>
      </c>
      <c r="T81" s="9" t="s">
        <v>42</v>
      </c>
      <c r="U81" s="30">
        <f>AI9</f>
        <v>0</v>
      </c>
      <c r="V81" s="10" t="s">
        <v>43</v>
      </c>
    </row>
    <row r="82" ht="12.75" hidden="1"/>
    <row r="83" spans="3:16" ht="12.75" hidden="1">
      <c r="C83" s="1" t="s">
        <v>51</v>
      </c>
      <c r="P83" s="1" t="s">
        <v>51</v>
      </c>
    </row>
    <row r="84" ht="13.5" hidden="1" thickBot="1"/>
    <row r="85" spans="4:23" ht="18" customHeight="1" hidden="1" thickBot="1">
      <c r="D85" s="15"/>
      <c r="E85" s="16" t="s">
        <v>52</v>
      </c>
      <c r="F85" s="9"/>
      <c r="G85" s="9"/>
      <c r="H85" s="10" t="s">
        <v>42</v>
      </c>
      <c r="J85" s="7"/>
      <c r="Q85" s="15"/>
      <c r="R85" s="16" t="s">
        <v>52</v>
      </c>
      <c r="S85" s="30">
        <f>S81</f>
        <v>0</v>
      </c>
      <c r="T85" s="30">
        <f>2*U81</f>
        <v>0</v>
      </c>
      <c r="U85" s="10" t="s">
        <v>42</v>
      </c>
      <c r="W85" s="7"/>
    </row>
    <row r="86" ht="12.75" hidden="1"/>
    <row r="87" spans="3:35" ht="12.75" hidden="1">
      <c r="C87" s="1" t="s">
        <v>53</v>
      </c>
      <c r="P87" s="1" t="s">
        <v>53</v>
      </c>
      <c r="AH87"/>
      <c r="AI87"/>
    </row>
    <row r="88" spans="34:35" ht="13.5" hidden="1" thickBot="1">
      <c r="AH88"/>
      <c r="AI88"/>
    </row>
    <row r="89" spans="5:19" ht="13.5" hidden="1" thickBot="1">
      <c r="E89" s="17" t="s">
        <v>54</v>
      </c>
      <c r="F89" s="13"/>
      <c r="R89" s="17" t="s">
        <v>54</v>
      </c>
      <c r="S89" s="13" t="e">
        <f>(S77-S85)/(-T77+T85)</f>
        <v>#DIV/0!</v>
      </c>
    </row>
    <row r="90" spans="5:19" ht="13.5" hidden="1" thickBot="1">
      <c r="E90" s="17" t="s">
        <v>55</v>
      </c>
      <c r="F90" s="12"/>
      <c r="R90" s="17" t="s">
        <v>55</v>
      </c>
      <c r="S90" s="12" t="e">
        <f>R60+S60*S89</f>
        <v>#DIV/0!</v>
      </c>
    </row>
    <row r="91" spans="5:19" ht="13.5" hidden="1" thickBot="1">
      <c r="E91" s="17" t="s">
        <v>56</v>
      </c>
      <c r="F91" s="12"/>
      <c r="R91" s="17" t="s">
        <v>56</v>
      </c>
      <c r="S91" s="12" t="e">
        <f>S89*S90</f>
        <v>#DIV/0!</v>
      </c>
    </row>
    <row r="92" spans="5:19" ht="13.5" hidden="1" thickBot="1">
      <c r="E92" s="17" t="s">
        <v>57</v>
      </c>
      <c r="F92" s="12"/>
      <c r="R92" s="17" t="s">
        <v>57</v>
      </c>
      <c r="S92" s="12" t="e">
        <f>R81+S81*S89+U81*S89^2</f>
        <v>#DIV/0!</v>
      </c>
    </row>
    <row r="93" spans="5:19" ht="13.5" hidden="1" thickBot="1">
      <c r="E93" s="17" t="s">
        <v>58</v>
      </c>
      <c r="F93" s="12"/>
      <c r="R93" s="17" t="s">
        <v>58</v>
      </c>
      <c r="S93" s="12" t="e">
        <f>S91-S92</f>
        <v>#DIV/0!</v>
      </c>
    </row>
    <row r="94" spans="5:20" ht="13.5" hidden="1" thickBot="1">
      <c r="E94" s="17" t="s">
        <v>65</v>
      </c>
      <c r="F94" s="23"/>
      <c r="G94" s="7" t="s">
        <v>68</v>
      </c>
      <c r="R94" s="17" t="s">
        <v>65</v>
      </c>
      <c r="S94" s="23" t="e">
        <f>S93/S91</f>
        <v>#DIV/0!</v>
      </c>
      <c r="T94" s="7" t="s">
        <v>68</v>
      </c>
    </row>
    <row r="95" spans="5:20" ht="13.5" hidden="1" thickBot="1">
      <c r="E95" s="17" t="s">
        <v>67</v>
      </c>
      <c r="F95" s="11"/>
      <c r="G95" s="7" t="s">
        <v>69</v>
      </c>
      <c r="R95" s="17" t="s">
        <v>67</v>
      </c>
      <c r="S95" s="26" t="e">
        <f>S94+T100</f>
        <v>#DIV/0!</v>
      </c>
      <c r="T95" s="7" t="s">
        <v>69</v>
      </c>
    </row>
    <row r="96" spans="5:20" ht="13.5" hidden="1" thickBot="1">
      <c r="E96" s="31" t="s">
        <v>2</v>
      </c>
      <c r="F96" s="11"/>
      <c r="G96" s="7" t="s">
        <v>3</v>
      </c>
      <c r="R96" s="17" t="s">
        <v>2</v>
      </c>
      <c r="S96" s="49" t="e">
        <f>S85+T85*S89</f>
        <v>#DIV/0!</v>
      </c>
      <c r="T96" s="7" t="s">
        <v>3</v>
      </c>
    </row>
    <row r="97" spans="5:20" ht="13.5" hidden="1" thickBot="1">
      <c r="E97" s="17" t="s">
        <v>5</v>
      </c>
      <c r="F97" s="11"/>
      <c r="G97" s="7" t="s">
        <v>6</v>
      </c>
      <c r="R97" s="17" t="s">
        <v>5</v>
      </c>
      <c r="S97" s="49" t="e">
        <f>(R81+S81*S89+U81*(S89^2))/S89</f>
        <v>#DIV/0!</v>
      </c>
      <c r="T97" s="7" t="s">
        <v>6</v>
      </c>
    </row>
    <row r="98" spans="5:19" ht="13.5" hidden="1" thickBot="1">
      <c r="E98" s="17" t="s">
        <v>4</v>
      </c>
      <c r="F98" s="11"/>
      <c r="R98" s="17" t="s">
        <v>4</v>
      </c>
      <c r="S98" s="13" t="e">
        <f>S90/S96</f>
        <v>#DIV/0!</v>
      </c>
    </row>
    <row r="99" spans="5:19" ht="13.5" hidden="1" thickBot="1">
      <c r="E99" s="17" t="s">
        <v>1</v>
      </c>
      <c r="F99" s="11"/>
      <c r="R99" s="17" t="s">
        <v>1</v>
      </c>
      <c r="S99" s="13" t="e">
        <f>S90/S97</f>
        <v>#DIV/0!</v>
      </c>
    </row>
    <row r="100" spans="6:20" ht="13.5" hidden="1" thickBot="1">
      <c r="F100" s="14" t="s">
        <v>70</v>
      </c>
      <c r="G100" s="22">
        <f>AI10</f>
        <v>0</v>
      </c>
      <c r="S100" s="14" t="s">
        <v>70</v>
      </c>
      <c r="T100" s="22">
        <f>AI10</f>
        <v>0</v>
      </c>
    </row>
    <row r="101" ht="12.75" hidden="1"/>
    <row r="102" ht="12.75" hidden="1">
      <c r="P102" s="1" t="s">
        <v>59</v>
      </c>
    </row>
    <row r="103" spans="4:24" ht="12.75" hidden="1">
      <c r="D103" s="1" t="s">
        <v>59</v>
      </c>
      <c r="E103" s="1"/>
      <c r="J103" s="7"/>
      <c r="Q103" s="32" t="s">
        <v>8</v>
      </c>
      <c r="R103" s="51" t="e">
        <f>(S98-1)</f>
        <v>#DIV/0!</v>
      </c>
      <c r="S103" s="7" t="s">
        <v>7</v>
      </c>
      <c r="W103" s="7"/>
      <c r="X103" s="7"/>
    </row>
    <row r="104" spans="17:19" ht="12.75" hidden="1">
      <c r="Q104" s="32" t="s">
        <v>8</v>
      </c>
      <c r="R104" s="51" t="e">
        <f>(S99-1)</f>
        <v>#DIV/0!</v>
      </c>
      <c r="S104" s="7" t="s">
        <v>10</v>
      </c>
    </row>
    <row r="105" ht="12.75" hidden="1">
      <c r="Q105" s="1" t="s">
        <v>9</v>
      </c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</sheetData>
  <printOptions/>
  <pageMargins left="0.3" right="0.3" top="0.75" bottom="0.75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2005-11-09T20:05:03Z</cp:lastPrinted>
  <dcterms:created xsi:type="dcterms:W3CDTF">2005-11-09T18:28:46Z</dcterms:created>
  <cp:category/>
  <cp:version/>
  <cp:contentType/>
  <cp:contentStatus/>
</cp:coreProperties>
</file>