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500" windowHeight="16080" tabRatio="197" activeTab="0"/>
  </bookViews>
  <sheets>
    <sheet name="RegressionDSModel" sheetId="1" r:id="rId1"/>
    <sheet name="LogLinearRegressionDSModel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<sst xmlns="http://schemas.openxmlformats.org/spreadsheetml/2006/main" count="270" uniqueCount="153">
  <si>
    <t xml:space="preserve">final demand equation showing the respective elasticities is shown in the space below the regression results.  Interpretation is </t>
  </si>
  <si>
    <t xml:space="preserve">as follows:  Carnations are relatively good substitutes for roses as the substitution price elasticity is above one.  Roses also </t>
  </si>
  <si>
    <t xml:space="preserve">are a luxury good as the income elasticity is above 1, while the own-price elasticity indicates that consumers are relatively </t>
  </si>
  <si>
    <t xml:space="preserve">sensitive to price. The own-price elasticity of demand also explains why roses are often put "on sale", as price cutting strategies </t>
  </si>
  <si>
    <t>lead to higher market revenues.</t>
  </si>
  <si>
    <t>C.Var.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</si>
  <si>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</si>
  <si>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</si>
  <si>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</si>
  <si>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</si>
  <si>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</si>
  <si>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</si>
  <si>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</si>
  <si>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</si>
  <si>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</si>
  <si>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</si>
  <si>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</si>
  <si>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</si>
  <si>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</si>
  <si>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</si>
  <si>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</si>
  <si>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</si>
  <si>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Coefficients</t>
  </si>
  <si>
    <t>t Stat</t>
  </si>
  <si>
    <t>P-value</t>
  </si>
  <si>
    <t>Std.Err.</t>
  </si>
  <si>
    <t>Coefficient</t>
  </si>
  <si>
    <t>Mean</t>
  </si>
  <si>
    <t>Product</t>
  </si>
  <si>
    <t>Sum:</t>
  </si>
  <si>
    <t>Collection of Reduced Form Intercept:</t>
  </si>
  <si>
    <t>Representation of the Estimated Functional Demand for Roses Equation:</t>
  </si>
  <si>
    <t>A.</t>
  </si>
  <si>
    <t>B.</t>
  </si>
  <si>
    <t>C.</t>
  </si>
  <si>
    <t>D.</t>
  </si>
  <si>
    <t>E.</t>
  </si>
  <si>
    <t>F.</t>
  </si>
  <si>
    <t>Econometric Model for Roses</t>
  </si>
  <si>
    <t>G.</t>
  </si>
  <si>
    <t>D-b</t>
  </si>
  <si>
    <t>D-a</t>
  </si>
  <si>
    <t>S-b</t>
  </si>
  <si>
    <t>Sl-a</t>
  </si>
  <si>
    <t>D-r</t>
  </si>
  <si>
    <t>S-r</t>
  </si>
  <si>
    <t>Base Case Market Equilibrium</t>
  </si>
  <si>
    <t>Qe</t>
  </si>
  <si>
    <t>Pe</t>
  </si>
  <si>
    <t>Tr</t>
  </si>
  <si>
    <t>a</t>
  </si>
  <si>
    <t>b</t>
  </si>
  <si>
    <t>c</t>
  </si>
  <si>
    <t>d</t>
  </si>
  <si>
    <t xml:space="preserve"> =(a-c)/(-b+d)</t>
  </si>
  <si>
    <t xml:space="preserve">    =</t>
  </si>
  <si>
    <t xml:space="preserve"> (found by inserting the equilibrium quantity in either the inverse demand or inverse supply equation)</t>
  </si>
  <si>
    <t>P-Fixed</t>
  </si>
  <si>
    <t>Sig. F</t>
  </si>
  <si>
    <t>Supply Simulation:</t>
  </si>
  <si>
    <t>Qs'</t>
  </si>
  <si>
    <t>Market Simulation Decision Variables:</t>
  </si>
  <si>
    <t>GDPPPC</t>
  </si>
  <si>
    <t>Simulation Demand Point Elasticity:</t>
  </si>
  <si>
    <t>Simulation Supply Point Elasticity:</t>
  </si>
  <si>
    <t>Base Case Demand Point Elasticity:</t>
  </si>
  <si>
    <t>Base Case Supply Point Elasticity:</t>
  </si>
  <si>
    <t>Base Case Supply Equation:</t>
  </si>
  <si>
    <t>Base Case Demand Equation:</t>
  </si>
  <si>
    <t>Simulation Variables</t>
  </si>
  <si>
    <t>S</t>
  </si>
  <si>
    <t>B</t>
  </si>
  <si>
    <t>S/B Ratio</t>
  </si>
  <si>
    <t>H.</t>
  </si>
  <si>
    <t>Estimating Demand Elasticities</t>
  </si>
  <si>
    <t>Std Error</t>
  </si>
  <si>
    <t>Taking logarithmic values of the respective variables enables one to estimate directly the corresponding demand substitution,</t>
  </si>
  <si>
    <t>income, and own-price elasticities.  The original dataset is shown above at the left, and the corresponding logarithmic values</t>
  </si>
  <si>
    <t>are shown in the table above to the right.  Regression results using logarithmic values are shown below, with the corresponding</t>
  </si>
  <si>
    <t xml:space="preserve">     Simulation Values:</t>
  </si>
  <si>
    <t>Fixed Price Qd:</t>
  </si>
  <si>
    <r>
      <t xml:space="preserve">Supply Equation for Roses </t>
    </r>
    <r>
      <rPr>
        <sz val="12"/>
        <rFont val="Helv"/>
        <family val="0"/>
      </rPr>
      <t>(given)</t>
    </r>
    <r>
      <rPr>
        <b/>
        <sz val="12"/>
        <rFont val="Helv"/>
        <family val="0"/>
      </rPr>
      <t>:</t>
    </r>
  </si>
  <si>
    <t>Log-Linear Econometric Model for Roses</t>
  </si>
  <si>
    <t>Consider the following data on the demand for roses.  If we wish to provide a direct estimate of the respective</t>
  </si>
  <si>
    <t>own-price, cross-price, and income elasticities, we transform the dataset into logarithms and then do a multiple-linear</t>
  </si>
  <si>
    <t>regression.</t>
  </si>
  <si>
    <t>© 2010, 2006</t>
  </si>
  <si>
    <t>©2010, 2006</t>
  </si>
  <si>
    <t>Ln(Q)</t>
  </si>
  <si>
    <t>Ln(C-Price)</t>
  </si>
  <si>
    <t>Ln(GDPPC)</t>
  </si>
  <si>
    <t>Ln(R-Price)</t>
  </si>
  <si>
    <t>Table 1</t>
  </si>
  <si>
    <t>Table 2</t>
  </si>
  <si>
    <t>Significance F</t>
  </si>
  <si>
    <t>Lower 95%</t>
  </si>
  <si>
    <t>Upper 95%</t>
  </si>
  <si>
    <t>Lower 95.0%</t>
  </si>
  <si>
    <t>Upper 95.0%</t>
  </si>
  <si>
    <t>From our regression estimates, the positive sign of the carnation variable affirms that it is a substitute good, with a cross-price elasticity of</t>
  </si>
  <si>
    <t>1.2825.</t>
  </si>
  <si>
    <t>The coefficient of the income elasticity of demand shows a value above 1, indicating that roses are a luxury good rathern than a necessity.</t>
  </si>
  <si>
    <t>The own-price elasticity of demand having an absolute value above 1 indicates that the good is in the elastic portion of the demand curve.</t>
  </si>
  <si>
    <t xml:space="preserve">Now we do a multiple linear regression estimate, using the log values in table 2, to estimate the corresponding cross-price, income, </t>
  </si>
  <si>
    <t>and own-price elasticities of demand.</t>
  </si>
  <si>
    <t>Fixed Price Qs:</t>
  </si>
  <si>
    <t>Balance:</t>
  </si>
  <si>
    <t>Original Market equilibrum Q:</t>
  </si>
  <si>
    <t>Original Market equilibrum P:</t>
  </si>
  <si>
    <t>Original Market equilibrium TR:</t>
  </si>
  <si>
    <t>Simulation Market Q:</t>
  </si>
  <si>
    <t>Simulation Market P:</t>
  </si>
  <si>
    <t>Simulation Market TR:</t>
  </si>
  <si>
    <t>Montclair State University</t>
  </si>
  <si>
    <t>School of Business</t>
  </si>
  <si>
    <t>Department of Economics and Finance</t>
  </si>
  <si>
    <t>Carnation</t>
  </si>
  <si>
    <t>Price</t>
  </si>
  <si>
    <t>GDPPC</t>
  </si>
  <si>
    <t>Q</t>
  </si>
  <si>
    <t>st.dev.</t>
  </si>
  <si>
    <t>t</t>
  </si>
  <si>
    <t>Reduced Functional Demand Equation for Roses:</t>
  </si>
  <si>
    <t>Qd =</t>
  </si>
  <si>
    <t>Inverse Demand Equation for Roses:</t>
  </si>
  <si>
    <t>P =</t>
  </si>
  <si>
    <t>Qd</t>
  </si>
  <si>
    <t>P=</t>
  </si>
  <si>
    <t>Qs</t>
  </si>
  <si>
    <t>Base Case</t>
  </si>
  <si>
    <t>Balance</t>
  </si>
  <si>
    <t>Income:</t>
  </si>
  <si>
    <t>Carnation Price:</t>
  </si>
  <si>
    <t>Supply Intercept:</t>
  </si>
  <si>
    <t>Supply Slope:</t>
  </si>
  <si>
    <t>Fixed Price:</t>
  </si>
  <si>
    <t>Price =</t>
  </si>
  <si>
    <t>Demand Simulation:</t>
  </si>
  <si>
    <t>Qd'</t>
  </si>
  <si>
    <t>Absolute value</t>
  </si>
  <si>
    <t>Base</t>
  </si>
  <si>
    <t>Simulation</t>
  </si>
  <si>
    <t>Restrict</t>
  </si>
  <si>
    <t>Shortage/</t>
  </si>
  <si>
    <t>Quantity</t>
  </si>
  <si>
    <t>P. LeBel</t>
  </si>
  <si>
    <t>C-Price</t>
  </si>
  <si>
    <t>R-Price</t>
  </si>
  <si>
    <t>Carnations</t>
  </si>
  <si>
    <t>Roses</t>
  </si>
  <si>
    <t>Income</t>
  </si>
  <si>
    <t>Mean:</t>
  </si>
  <si>
    <t>Qd=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</si>
</sst>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$&quot;#,##0.00"/>
    <numFmt numFmtId="167" formatCode="\(0.0000\)"/>
    <numFmt numFmtId="168" formatCode="&quot;$&quot;#,##0.0000"/>
    <numFmt numFmtId="169" formatCode="#,##0.0000"/>
    <numFmt numFmtId="170" formatCode="\(0.0000"/>
    <numFmt numFmtId="171" formatCode="0.0000\)\÷"/>
    <numFmt numFmtId="172" formatCode="\+0.0000\)"/>
    <numFmt numFmtId="173" formatCode="&quot;$&quot;#,##0.000"/>
    <numFmt numFmtId="174" formatCode="#,##0.000"/>
  </numFmts>
  <fonts count="15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Helv"/>
      <family val="0"/>
    </font>
    <font>
      <b/>
      <sz val="18"/>
      <name val="Apple Chancery"/>
      <family val="0"/>
    </font>
    <font>
      <b/>
      <sz val="12"/>
      <color indexed="12"/>
      <name val="Helv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Geneva"/>
      <family val="0"/>
    </font>
    <font>
      <sz val="12"/>
      <name val="Geneva"/>
      <family val="0"/>
    </font>
    <font>
      <b/>
      <sz val="16"/>
      <color indexed="12"/>
      <name val="Helv"/>
      <family val="0"/>
    </font>
  </fonts>
  <fills count="5">
    <fill>
      <patternFill/>
    </fill>
    <fill>
      <patternFill patternType="gray125"/>
    </fill>
    <fill>
      <patternFill patternType="gray0625">
        <bgColor indexed="17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2" fontId="0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10" fillId="0" borderId="14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11" fillId="0" borderId="15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20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  <xf numFmtId="0" fontId="12" fillId="0" borderId="11" xfId="0" applyFont="1" applyFill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0" fontId="12" fillId="0" borderId="16" xfId="0" applyFont="1" applyFill="1" applyBorder="1" applyAlignment="1">
      <alignment horizontal="right"/>
    </xf>
    <xf numFmtId="164" fontId="12" fillId="0" borderId="17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9" xfId="0" applyBorder="1" applyAlignment="1">
      <alignment/>
    </xf>
    <xf numFmtId="2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17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0" fontId="0" fillId="0" borderId="0" xfId="0" applyFont="1" applyAlignment="1">
      <alignment horizontal="right"/>
    </xf>
    <xf numFmtId="164" fontId="0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7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0" fontId="0" fillId="0" borderId="24" xfId="0" applyNumberFormat="1" applyFont="1" applyBorder="1" applyAlignment="1">
      <alignment/>
    </xf>
    <xf numFmtId="171" fontId="0" fillId="0" borderId="24" xfId="0" applyNumberFormat="1" applyFont="1" applyBorder="1" applyAlignment="1">
      <alignment/>
    </xf>
    <xf numFmtId="170" fontId="0" fillId="0" borderId="24" xfId="0" applyNumberFormat="1" applyFont="1" applyBorder="1" applyAlignment="1">
      <alignment horizontal="center"/>
    </xf>
    <xf numFmtId="172" fontId="0" fillId="0" borderId="25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4" fontId="1" fillId="0" borderId="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 horizontal="right"/>
    </xf>
    <xf numFmtId="2" fontId="0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/>
    </xf>
    <xf numFmtId="0" fontId="1" fillId="0" borderId="34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 horizontal="right"/>
    </xf>
    <xf numFmtId="164" fontId="1" fillId="0" borderId="37" xfId="0" applyNumberFormat="1" applyFont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1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/>
    </xf>
    <xf numFmtId="2" fontId="0" fillId="0" borderId="38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165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 horizontal="right"/>
    </xf>
    <xf numFmtId="165" fontId="1" fillId="0" borderId="31" xfId="0" applyNumberFormat="1" applyFont="1" applyBorder="1" applyAlignment="1">
      <alignment/>
    </xf>
    <xf numFmtId="2" fontId="0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173" fontId="1" fillId="3" borderId="41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173" fontId="1" fillId="3" borderId="31" xfId="0" applyNumberFormat="1" applyFont="1" applyFill="1" applyBorder="1" applyAlignment="1">
      <alignment/>
    </xf>
    <xf numFmtId="2" fontId="0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166" fontId="1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2" xfId="0" applyFont="1" applyBorder="1" applyAlignment="1">
      <alignment horizontal="right"/>
    </xf>
    <xf numFmtId="166" fontId="1" fillId="0" borderId="31" xfId="0" applyNumberFormat="1" applyFont="1" applyBorder="1" applyAlignment="1">
      <alignment/>
    </xf>
    <xf numFmtId="0" fontId="1" fillId="0" borderId="46" xfId="0" applyFont="1" applyBorder="1" applyAlignment="1">
      <alignment horizontal="right"/>
    </xf>
    <xf numFmtId="166" fontId="1" fillId="3" borderId="47" xfId="0" applyNumberFormat="1" applyFont="1" applyFill="1" applyBorder="1" applyAlignment="1">
      <alignment/>
    </xf>
    <xf numFmtId="166" fontId="0" fillId="0" borderId="48" xfId="0" applyNumberFormat="1" applyFont="1" applyBorder="1" applyAlignment="1">
      <alignment horizontal="right"/>
    </xf>
    <xf numFmtId="174" fontId="1" fillId="0" borderId="34" xfId="0" applyNumberFormat="1" applyFont="1" applyBorder="1" applyAlignment="1">
      <alignment/>
    </xf>
    <xf numFmtId="174" fontId="0" fillId="0" borderId="48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69" fontId="1" fillId="0" borderId="36" xfId="0" applyNumberFormat="1" applyFont="1" applyBorder="1" applyAlignment="1">
      <alignment/>
    </xf>
    <xf numFmtId="4" fontId="1" fillId="0" borderId="49" xfId="0" applyNumberFormat="1" applyFont="1" applyBorder="1" applyAlignment="1">
      <alignment horizontal="left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horizontal="right"/>
    </xf>
    <xf numFmtId="164" fontId="0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9" xfId="0" applyFont="1" applyBorder="1" applyAlignment="1">
      <alignment horizontal="right"/>
    </xf>
    <xf numFmtId="164" fontId="1" fillId="0" borderId="40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horizontal="right"/>
    </xf>
    <xf numFmtId="164" fontId="0" fillId="0" borderId="40" xfId="0" applyNumberFormat="1" applyFont="1" applyBorder="1" applyAlignment="1">
      <alignment/>
    </xf>
    <xf numFmtId="0" fontId="1" fillId="0" borderId="49" xfId="0" applyFont="1" applyBorder="1" applyAlignment="1">
      <alignment horizontal="right"/>
    </xf>
    <xf numFmtId="164" fontId="1" fillId="0" borderId="32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2" xfId="0" applyFont="1" applyBorder="1" applyAlignment="1">
      <alignment horizontal="right"/>
    </xf>
    <xf numFmtId="164" fontId="0" fillId="0" borderId="52" xfId="0" applyNumberFormat="1" applyFont="1" applyBorder="1" applyAlignment="1">
      <alignment horizontal="right"/>
    </xf>
    <xf numFmtId="164" fontId="0" fillId="0" borderId="52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6" fontId="1" fillId="0" borderId="28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0" fontId="0" fillId="0" borderId="39" xfId="0" applyFont="1" applyBorder="1" applyAlignment="1">
      <alignment/>
    </xf>
    <xf numFmtId="166" fontId="1" fillId="0" borderId="41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1" fillId="0" borderId="53" xfId="0" applyFont="1" applyBorder="1" applyAlignment="1">
      <alignment horizontal="right"/>
    </xf>
    <xf numFmtId="164" fontId="1" fillId="0" borderId="5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/>
    </xf>
    <xf numFmtId="0" fontId="0" fillId="0" borderId="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16" xfId="0" applyBorder="1" applyAlignment="1">
      <alignment/>
    </xf>
    <xf numFmtId="164" fontId="0" fillId="0" borderId="19" xfId="0" applyNumberFormat="1" applyFill="1" applyBorder="1" applyAlignment="1">
      <alignment/>
    </xf>
    <xf numFmtId="0" fontId="9" fillId="0" borderId="54" xfId="0" applyFont="1" applyBorder="1" applyAlignment="1">
      <alignment/>
    </xf>
    <xf numFmtId="166" fontId="1" fillId="4" borderId="49" xfId="0" applyNumberFormat="1" applyFont="1" applyFill="1" applyBorder="1" applyAlignment="1">
      <alignment/>
    </xf>
    <xf numFmtId="166" fontId="1" fillId="4" borderId="39" xfId="0" applyNumberFormat="1" applyFont="1" applyFill="1" applyBorder="1" applyAlignment="1">
      <alignment/>
    </xf>
    <xf numFmtId="165" fontId="1" fillId="4" borderId="39" xfId="0" applyNumberFormat="1" applyFont="1" applyFill="1" applyBorder="1" applyAlignment="1">
      <alignment/>
    </xf>
    <xf numFmtId="165" fontId="1" fillId="4" borderId="49" xfId="0" applyNumberFormat="1" applyFont="1" applyFill="1" applyBorder="1" applyAlignment="1">
      <alignment/>
    </xf>
    <xf numFmtId="166" fontId="1" fillId="0" borderId="55" xfId="0" applyNumberFormat="1" applyFont="1" applyBorder="1" applyAlignment="1">
      <alignment/>
    </xf>
    <xf numFmtId="166" fontId="1" fillId="0" borderId="56" xfId="0" applyNumberFormat="1" applyFont="1" applyBorder="1" applyAlignment="1">
      <alignment/>
    </xf>
    <xf numFmtId="165" fontId="1" fillId="0" borderId="56" xfId="0" applyNumberFormat="1" applyFont="1" applyBorder="1" applyAlignment="1">
      <alignment/>
    </xf>
    <xf numFmtId="165" fontId="1" fillId="0" borderId="55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Comma" xfId="15"/>
    <cellStyle name="Comma [0]" xfId="16"/>
    <cellStyle name="Comma [0]_Workbook4 Chart 3" xfId="17"/>
    <cellStyle name="Comma_Workbook4 Chart 3" xfId="18"/>
    <cellStyle name="Currency" xfId="19"/>
    <cellStyle name="Currency [0]" xfId="20"/>
    <cellStyle name="Currency [0]_Workbook4 Chart 3" xfId="21"/>
    <cellStyle name="Currency_Workbook4 Chart 3" xfId="22"/>
    <cellStyle name="Followed Hyperlink" xfId="23"/>
    <cellStyle name="Hyperlink" xfId="24"/>
    <cellStyle name="Normal_Workbook4 Chart 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Regression Demand and Supply Model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25"/>
          <c:y val="0.16775"/>
          <c:w val="0.97025"/>
          <c:h val="0.67325"/>
        </c:manualLayout>
      </c:layout>
      <c:lineChart>
        <c:grouping val="standard"/>
        <c:varyColors val="0"/>
        <c:ser>
          <c:idx val="1"/>
          <c:order val="0"/>
          <c:tx>
            <c:v>Base Case Demand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RegressionDSModel!$D$93:$D$108</c:f>
              <c:numCache/>
            </c:numRef>
          </c:val>
          <c:smooth val="0"/>
        </c:ser>
        <c:ser>
          <c:idx val="2"/>
          <c:order val="1"/>
          <c:tx>
            <c:v>Simulation Demand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RegressionDSModel!$E$93:$E$108</c:f>
              <c:numCache/>
            </c:numRef>
          </c:val>
          <c:smooth val="0"/>
        </c:ser>
        <c:ser>
          <c:idx val="3"/>
          <c:order val="2"/>
          <c:tx>
            <c:v>Base Case Supply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RegressionDSModel!$F$93:$F$108</c:f>
              <c:numCache/>
            </c:numRef>
          </c:val>
          <c:smooth val="0"/>
        </c:ser>
        <c:ser>
          <c:idx val="4"/>
          <c:order val="3"/>
          <c:tx>
            <c:v>Simulation Supply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RegressionDSModel!$G$93:$G$108</c:f>
              <c:numCache/>
            </c:numRef>
          </c:val>
          <c:smooth val="0"/>
        </c:ser>
        <c:ser>
          <c:idx val="5"/>
          <c:order val="4"/>
          <c:tx>
            <c:v>Fixed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RegressionDSModel!$H$93:$H$108</c:f>
              <c:numCache/>
            </c:numRef>
          </c:val>
          <c:smooth val="0"/>
        </c:ser>
        <c:marker val="1"/>
        <c:axId val="38678237"/>
        <c:axId val="12559814"/>
      </c:lineChart>
      <c:catAx>
        <c:axId val="3867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9814"/>
        <c:crosses val="autoZero"/>
        <c:auto val="1"/>
        <c:lblOffset val="100"/>
        <c:noMultiLvlLbl val="0"/>
      </c:catAx>
      <c:valAx>
        <c:axId val="1255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823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85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5</xdr:row>
      <xdr:rowOff>0</xdr:rowOff>
    </xdr:from>
    <xdr:to>
      <xdr:col>3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952500"/>
          <a:ext cx="72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590550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4000500"/>
          <a:ext cx="72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657225</xdr:colOff>
      <xdr:row>89</xdr:row>
      <xdr:rowOff>47625</xdr:rowOff>
    </xdr:from>
    <xdr:to>
      <xdr:col>10</xdr:col>
      <xdr:colOff>114300</xdr:colOff>
      <xdr:row>126</xdr:row>
      <xdr:rowOff>47625</xdr:rowOff>
    </xdr:to>
    <xdr:graphicFrame>
      <xdr:nvGraphicFramePr>
        <xdr:cNvPr id="3" name="Chart 4"/>
        <xdr:cNvGraphicFramePr/>
      </xdr:nvGraphicFramePr>
      <xdr:xfrm>
        <a:off x="1533525" y="17002125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147</xdr:row>
      <xdr:rowOff>0</xdr:rowOff>
    </xdr:from>
    <xdr:to>
      <xdr:col>3</xdr:col>
      <xdr:colOff>9525</xdr:colOff>
      <xdr:row>147</xdr:row>
      <xdr:rowOff>0</xdr:rowOff>
    </xdr:to>
    <xdr:sp>
      <xdr:nvSpPr>
        <xdr:cNvPr id="4" name="Line 5"/>
        <xdr:cNvSpPr>
          <a:spLocks/>
        </xdr:cNvSpPr>
      </xdr:nvSpPr>
      <xdr:spPr>
        <a:xfrm>
          <a:off x="876300" y="24717375"/>
          <a:ext cx="72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590550</xdr:colOff>
      <xdr:row>163</xdr:row>
      <xdr:rowOff>0</xdr:rowOff>
    </xdr:from>
    <xdr:to>
      <xdr:col>3</xdr:col>
      <xdr:colOff>9525</xdr:colOff>
      <xdr:row>163</xdr:row>
      <xdr:rowOff>0</xdr:rowOff>
    </xdr:to>
    <xdr:sp>
      <xdr:nvSpPr>
        <xdr:cNvPr id="5" name="Line 6"/>
        <xdr:cNvSpPr>
          <a:spLocks/>
        </xdr:cNvSpPr>
      </xdr:nvSpPr>
      <xdr:spPr>
        <a:xfrm>
          <a:off x="876300" y="27765375"/>
          <a:ext cx="72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847725</xdr:colOff>
      <xdr:row>147</xdr:row>
      <xdr:rowOff>0</xdr:rowOff>
    </xdr:from>
    <xdr:to>
      <xdr:col>8</xdr:col>
      <xdr:colOff>9525</xdr:colOff>
      <xdr:row>147</xdr:row>
      <xdr:rowOff>0</xdr:rowOff>
    </xdr:to>
    <xdr:sp>
      <xdr:nvSpPr>
        <xdr:cNvPr id="6" name="Line 7"/>
        <xdr:cNvSpPr>
          <a:spLocks/>
        </xdr:cNvSpPr>
      </xdr:nvSpPr>
      <xdr:spPr>
        <a:xfrm>
          <a:off x="5105400" y="24717375"/>
          <a:ext cx="1333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847725</xdr:colOff>
      <xdr:row>163</xdr:row>
      <xdr:rowOff>0</xdr:rowOff>
    </xdr:from>
    <xdr:to>
      <xdr:col>8</xdr:col>
      <xdr:colOff>9525</xdr:colOff>
      <xdr:row>163</xdr:row>
      <xdr:rowOff>0</xdr:rowOff>
    </xdr:to>
    <xdr:sp>
      <xdr:nvSpPr>
        <xdr:cNvPr id="7" name="Line 8"/>
        <xdr:cNvSpPr>
          <a:spLocks/>
        </xdr:cNvSpPr>
      </xdr:nvSpPr>
      <xdr:spPr>
        <a:xfrm>
          <a:off x="5105400" y="27765375"/>
          <a:ext cx="1333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0</xdr:rowOff>
    </xdr:from>
    <xdr:to>
      <xdr:col>3</xdr:col>
      <xdr:colOff>9525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2190750"/>
          <a:ext cx="78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561975</xdr:colOff>
      <xdr:row>28</xdr:row>
      <xdr:rowOff>0</xdr:rowOff>
    </xdr:from>
    <xdr:to>
      <xdr:col>3</xdr:col>
      <xdr:colOff>9525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4933950"/>
          <a:ext cx="78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.%20P.%20LeBel%20Files\00.%20Fall%202010\%20Salisbury%20University%20-%20Econ%20606%20Managerial%20Economics\ECON%20606%20Teaching%20Files\%20Class%2002%20-%20Basic%20Economic%20Models\RegressionDS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 Rose Demand File"/>
    </sheetNames>
    <sheetDataSet>
      <sheetData sheetId="0">
        <row r="133">
          <cell r="H133" t="str">
            <v>P-Fixed</v>
          </cell>
        </row>
        <row r="134">
          <cell r="C134">
            <v>0</v>
          </cell>
          <cell r="D134">
            <v>5.3233</v>
          </cell>
          <cell r="E134">
            <v>5.32328380203856</v>
          </cell>
          <cell r="F134">
            <v>1</v>
          </cell>
          <cell r="G134">
            <v>1</v>
          </cell>
          <cell r="H134">
            <v>2.97</v>
          </cell>
        </row>
        <row r="135">
          <cell r="C135">
            <v>1</v>
          </cell>
          <cell r="D135">
            <v>5.0162878423185555</v>
          </cell>
          <cell r="E135">
            <v>5.016271644357116</v>
          </cell>
          <cell r="F135">
            <v>1.2570000000000001</v>
          </cell>
          <cell r="G135">
            <v>1.2570000000000001</v>
          </cell>
          <cell r="H135">
            <v>2.97</v>
          </cell>
        </row>
        <row r="136">
          <cell r="C136">
            <v>2</v>
          </cell>
          <cell r="D136">
            <v>4.709275684637111</v>
          </cell>
          <cell r="E136">
            <v>4.709259486675672</v>
          </cell>
          <cell r="F136">
            <v>1.514</v>
          </cell>
          <cell r="G136">
            <v>1.514</v>
          </cell>
          <cell r="H136">
            <v>2.97</v>
          </cell>
        </row>
        <row r="137">
          <cell r="C137">
            <v>3</v>
          </cell>
          <cell r="D137">
            <v>4.402263526955667</v>
          </cell>
          <cell r="E137">
            <v>4.402247328994227</v>
          </cell>
          <cell r="F137">
            <v>1.771</v>
          </cell>
          <cell r="G137">
            <v>1.771</v>
          </cell>
          <cell r="H137">
            <v>2.97</v>
          </cell>
        </row>
        <row r="138">
          <cell r="C138">
            <v>4</v>
          </cell>
          <cell r="D138">
            <v>4.095251369274223</v>
          </cell>
          <cell r="E138">
            <v>4.095235171312783</v>
          </cell>
          <cell r="F138">
            <v>2.028</v>
          </cell>
          <cell r="G138">
            <v>2.028</v>
          </cell>
          <cell r="H138">
            <v>2.97</v>
          </cell>
        </row>
        <row r="139">
          <cell r="C139">
            <v>5</v>
          </cell>
          <cell r="D139">
            <v>3.7882392115927788</v>
          </cell>
          <cell r="E139">
            <v>3.788223013631339</v>
          </cell>
          <cell r="F139">
            <v>2.285</v>
          </cell>
          <cell r="G139">
            <v>2.285</v>
          </cell>
          <cell r="H139">
            <v>2.97</v>
          </cell>
        </row>
        <row r="140">
          <cell r="C140">
            <v>6</v>
          </cell>
          <cell r="D140">
            <v>3.4812270539113346</v>
          </cell>
          <cell r="E140">
            <v>3.481210855949895</v>
          </cell>
          <cell r="F140">
            <v>2.542</v>
          </cell>
          <cell r="G140">
            <v>2.542</v>
          </cell>
          <cell r="H140">
            <v>2.97</v>
          </cell>
        </row>
        <row r="141">
          <cell r="C141">
            <v>7</v>
          </cell>
          <cell r="D141">
            <v>3.1742148962298904</v>
          </cell>
          <cell r="E141">
            <v>3.1741986982684507</v>
          </cell>
          <cell r="F141">
            <v>2.799</v>
          </cell>
          <cell r="G141">
            <v>2.799</v>
          </cell>
          <cell r="H141">
            <v>2.97</v>
          </cell>
        </row>
        <row r="142">
          <cell r="C142">
            <v>8</v>
          </cell>
          <cell r="D142">
            <v>2.867202738548446</v>
          </cell>
          <cell r="E142">
            <v>2.8671865405870065</v>
          </cell>
          <cell r="F142">
            <v>3.056</v>
          </cell>
          <cell r="G142">
            <v>3.056</v>
          </cell>
          <cell r="H142">
            <v>2.97</v>
          </cell>
        </row>
        <row r="143">
          <cell r="C143">
            <v>9</v>
          </cell>
          <cell r="D143">
            <v>2.560190580867002</v>
          </cell>
          <cell r="E143">
            <v>2.5601743829055623</v>
          </cell>
          <cell r="F143">
            <v>3.313</v>
          </cell>
          <cell r="G143">
            <v>3.313</v>
          </cell>
          <cell r="H143">
            <v>2.97</v>
          </cell>
        </row>
        <row r="144">
          <cell r="C144">
            <v>10</v>
          </cell>
          <cell r="D144">
            <v>2.253178423185558</v>
          </cell>
          <cell r="E144">
            <v>2.253162225224118</v>
          </cell>
          <cell r="F144">
            <v>3.5700000000000003</v>
          </cell>
          <cell r="G144">
            <v>3.5700000000000003</v>
          </cell>
          <cell r="H144">
            <v>2.97</v>
          </cell>
        </row>
        <row r="145">
          <cell r="C145">
            <v>11</v>
          </cell>
          <cell r="D145">
            <v>1.9461662655041136</v>
          </cell>
          <cell r="E145">
            <v>1.946150067542674</v>
          </cell>
          <cell r="F145">
            <v>3.827</v>
          </cell>
          <cell r="G145">
            <v>3.827</v>
          </cell>
          <cell r="H145">
            <v>2.97</v>
          </cell>
        </row>
        <row r="146">
          <cell r="C146">
            <v>12</v>
          </cell>
          <cell r="D146">
            <v>1.6391541078226695</v>
          </cell>
          <cell r="E146">
            <v>1.6391379098612298</v>
          </cell>
          <cell r="F146">
            <v>4.084</v>
          </cell>
          <cell r="G146">
            <v>4.084</v>
          </cell>
          <cell r="H146">
            <v>2.97</v>
          </cell>
        </row>
        <row r="147">
          <cell r="C147">
            <v>13</v>
          </cell>
          <cell r="D147">
            <v>1.3321419501412253</v>
          </cell>
          <cell r="E147">
            <v>1.3321257521797856</v>
          </cell>
          <cell r="F147">
            <v>4.341</v>
          </cell>
          <cell r="G147">
            <v>4.341</v>
          </cell>
          <cell r="H147">
            <v>2.97</v>
          </cell>
        </row>
        <row r="148">
          <cell r="C148">
            <v>14</v>
          </cell>
          <cell r="D148">
            <v>1.025129792459781</v>
          </cell>
          <cell r="E148">
            <v>1.0251135944983414</v>
          </cell>
          <cell r="F148">
            <v>4.598</v>
          </cell>
          <cell r="G148">
            <v>4.598</v>
          </cell>
          <cell r="H148">
            <v>2.97</v>
          </cell>
        </row>
        <row r="149">
          <cell r="C149">
            <v>15</v>
          </cell>
          <cell r="D149">
            <v>0.7181176347783369</v>
          </cell>
          <cell r="E149">
            <v>0.7181014368168972</v>
          </cell>
          <cell r="F149">
            <v>4.855</v>
          </cell>
          <cell r="G149">
            <v>4.855</v>
          </cell>
          <cell r="H149">
            <v>2.97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="125" zoomScaleNormal="125" workbookViewId="0" topLeftCell="A1">
      <selection activeCell="B4" sqref="B4"/>
    </sheetView>
  </sheetViews>
  <sheetFormatPr defaultColWidth="11.5546875" defaultRowHeight="15" customHeight="1"/>
  <cols>
    <col min="1" max="1" width="3.3359375" style="1" customWidth="1"/>
    <col min="2" max="2" width="6.88671875" style="1" customWidth="1"/>
    <col min="3" max="3" width="8.3359375" style="1" customWidth="1"/>
    <col min="4" max="4" width="11.10546875" style="1" customWidth="1"/>
    <col min="5" max="5" width="9.88671875" style="1" customWidth="1"/>
    <col min="6" max="6" width="10.10546875" style="1" customWidth="1"/>
    <col min="7" max="7" width="9.88671875" style="1" customWidth="1"/>
    <col min="8" max="8" width="15.4453125" style="1" customWidth="1"/>
    <col min="9" max="9" width="9.4453125" style="1" customWidth="1"/>
    <col min="10" max="10" width="9.88671875" style="1" customWidth="1"/>
    <col min="11" max="11" width="7.4453125" style="1" customWidth="1"/>
    <col min="12" max="12" width="5.99609375" style="1" customWidth="1"/>
    <col min="13" max="13" width="4.6640625" style="1" customWidth="1"/>
    <col min="14" max="14" width="2.4453125" style="1" customWidth="1"/>
    <col min="15" max="16384" width="10.6640625" style="1" customWidth="1"/>
  </cols>
  <sheetData>
    <row r="1" spans="5:9" ht="15" customHeight="1" thickBot="1">
      <c r="E1" s="5"/>
      <c r="F1" s="6"/>
      <c r="G1" s="7" t="s">
        <v>38</v>
      </c>
      <c r="H1" s="6"/>
      <c r="I1" s="8"/>
    </row>
    <row r="2" spans="2:12" ht="15" customHeight="1">
      <c r="B2" s="185" t="s">
        <v>86</v>
      </c>
      <c r="L2" s="4" t="s">
        <v>145</v>
      </c>
    </row>
    <row r="3" ht="15" customHeight="1" thickBot="1"/>
    <row r="4" spans="3:6" ht="15" customHeight="1" thickBot="1">
      <c r="C4" s="9" t="s">
        <v>144</v>
      </c>
      <c r="D4" s="9" t="s">
        <v>148</v>
      </c>
      <c r="E4" s="9" t="s">
        <v>150</v>
      </c>
      <c r="F4" s="9" t="s">
        <v>149</v>
      </c>
    </row>
    <row r="5" spans="3:16" s="10" customFormat="1" ht="15" customHeight="1" thickBot="1">
      <c r="C5" s="9" t="s">
        <v>119</v>
      </c>
      <c r="D5" s="9" t="s">
        <v>146</v>
      </c>
      <c r="E5" s="9" t="s">
        <v>118</v>
      </c>
      <c r="F5" s="9" t="s">
        <v>147</v>
      </c>
      <c r="G5" s="4" t="s">
        <v>32</v>
      </c>
      <c r="H5" s="11" t="s">
        <v>6</v>
      </c>
      <c r="I5" s="12"/>
      <c r="J5" s="12"/>
      <c r="K5" s="12"/>
      <c r="L5" s="12"/>
      <c r="M5" s="13"/>
      <c r="N5"/>
      <c r="O5"/>
      <c r="P5"/>
    </row>
    <row r="6" spans="2:16" ht="15" customHeight="1" thickBot="1">
      <c r="B6" s="189">
        <v>1987</v>
      </c>
      <c r="C6" s="190">
        <v>11.484</v>
      </c>
      <c r="D6" s="102">
        <v>3.49</v>
      </c>
      <c r="E6" s="102">
        <v>14750</v>
      </c>
      <c r="F6" s="102">
        <v>2.26</v>
      </c>
      <c r="H6" s="18"/>
      <c r="I6" s="19"/>
      <c r="J6" s="19"/>
      <c r="K6" s="19"/>
      <c r="L6" s="19"/>
      <c r="M6" s="20"/>
      <c r="N6"/>
      <c r="O6"/>
      <c r="P6"/>
    </row>
    <row r="7" spans="2:16" ht="15" customHeight="1" thickBot="1">
      <c r="B7" s="189">
        <v>1988</v>
      </c>
      <c r="C7" s="190">
        <v>9.348</v>
      </c>
      <c r="D7" s="102">
        <v>2.85</v>
      </c>
      <c r="E7" s="102">
        <v>14276</v>
      </c>
      <c r="F7" s="102">
        <v>2.54</v>
      </c>
      <c r="H7" s="22" t="s">
        <v>7</v>
      </c>
      <c r="I7" s="23"/>
      <c r="J7" s="19"/>
      <c r="K7" s="19"/>
      <c r="L7" s="19"/>
      <c r="M7" s="20"/>
      <c r="N7"/>
      <c r="O7"/>
      <c r="P7"/>
    </row>
    <row r="8" spans="2:16" ht="15" customHeight="1" thickBot="1">
      <c r="B8" s="189">
        <v>1989</v>
      </c>
      <c r="C8" s="190">
        <v>8.429</v>
      </c>
      <c r="D8" s="102">
        <v>4.06</v>
      </c>
      <c r="E8" s="102">
        <v>13786</v>
      </c>
      <c r="F8" s="102">
        <v>3.07</v>
      </c>
      <c r="H8" s="24" t="s">
        <v>8</v>
      </c>
      <c r="I8" s="25">
        <v>0.9109372867825622</v>
      </c>
      <c r="J8" s="19"/>
      <c r="K8" s="19"/>
      <c r="L8" s="19"/>
      <c r="M8" s="20"/>
      <c r="N8"/>
      <c r="O8"/>
      <c r="P8"/>
    </row>
    <row r="9" spans="2:16" ht="15" customHeight="1" thickBot="1">
      <c r="B9" s="189">
        <v>1990</v>
      </c>
      <c r="C9" s="190">
        <v>10.079</v>
      </c>
      <c r="D9" s="102">
        <v>3.64</v>
      </c>
      <c r="E9" s="102">
        <v>15213</v>
      </c>
      <c r="F9" s="102">
        <v>2.91</v>
      </c>
      <c r="H9" s="24" t="s">
        <v>9</v>
      </c>
      <c r="I9" s="25">
        <v>0.8298067404507761</v>
      </c>
      <c r="J9" s="19"/>
      <c r="K9" s="19"/>
      <c r="L9" s="19"/>
      <c r="M9" s="20"/>
      <c r="N9"/>
      <c r="O9"/>
      <c r="P9"/>
    </row>
    <row r="10" spans="2:16" ht="15" customHeight="1" thickBot="1">
      <c r="B10" s="189">
        <v>1991</v>
      </c>
      <c r="C10" s="190">
        <v>9.24</v>
      </c>
      <c r="D10" s="102">
        <v>3.21</v>
      </c>
      <c r="E10" s="102">
        <v>14224</v>
      </c>
      <c r="F10" s="102">
        <v>2.73</v>
      </c>
      <c r="H10" s="24" t="s">
        <v>10</v>
      </c>
      <c r="I10" s="25">
        <v>0.7872584255634701</v>
      </c>
      <c r="J10" s="19"/>
      <c r="K10" s="19"/>
      <c r="L10" s="19"/>
      <c r="M10" s="20"/>
      <c r="N10"/>
      <c r="O10"/>
      <c r="P10"/>
    </row>
    <row r="11" spans="2:16" ht="15" customHeight="1" thickBot="1">
      <c r="B11" s="189">
        <v>1992</v>
      </c>
      <c r="C11" s="190">
        <v>8.862</v>
      </c>
      <c r="D11" s="102">
        <v>3.66</v>
      </c>
      <c r="E11" s="102">
        <v>14801</v>
      </c>
      <c r="F11" s="102">
        <v>2.77</v>
      </c>
      <c r="H11" s="24" t="s">
        <v>11</v>
      </c>
      <c r="I11" s="25">
        <v>0.9422259930409309</v>
      </c>
      <c r="J11" s="19"/>
      <c r="K11" s="19"/>
      <c r="L11" s="19"/>
      <c r="M11" s="20"/>
      <c r="N11"/>
      <c r="O11"/>
      <c r="P11"/>
    </row>
    <row r="12" spans="2:16" ht="15" customHeight="1" thickBot="1">
      <c r="B12" s="189">
        <v>1993</v>
      </c>
      <c r="C12" s="190">
        <v>6.216</v>
      </c>
      <c r="D12" s="102">
        <v>3.76</v>
      </c>
      <c r="E12" s="102">
        <v>13165</v>
      </c>
      <c r="F12" s="102">
        <v>3.59</v>
      </c>
      <c r="H12" s="26" t="s">
        <v>12</v>
      </c>
      <c r="I12" s="27">
        <v>16</v>
      </c>
      <c r="J12" s="19"/>
      <c r="K12" s="19"/>
      <c r="L12" s="19"/>
      <c r="M12" s="20"/>
      <c r="N12"/>
      <c r="O12"/>
      <c r="P12"/>
    </row>
    <row r="13" spans="2:16" ht="15" customHeight="1" thickBot="1">
      <c r="B13" s="189">
        <v>1994</v>
      </c>
      <c r="C13" s="190">
        <v>8.253</v>
      </c>
      <c r="D13" s="102">
        <v>3.49</v>
      </c>
      <c r="E13" s="102">
        <v>14340</v>
      </c>
      <c r="F13" s="102">
        <v>3.23</v>
      </c>
      <c r="H13" s="18"/>
      <c r="I13" s="19"/>
      <c r="J13" s="19"/>
      <c r="K13" s="19"/>
      <c r="L13" s="19"/>
      <c r="M13" s="20"/>
      <c r="N13"/>
      <c r="O13"/>
      <c r="P13"/>
    </row>
    <row r="14" spans="2:16" ht="15" customHeight="1" thickBot="1">
      <c r="B14" s="189">
        <v>1995</v>
      </c>
      <c r="C14" s="190">
        <v>8.038</v>
      </c>
      <c r="D14" s="102">
        <v>3.13</v>
      </c>
      <c r="E14" s="102">
        <v>14086</v>
      </c>
      <c r="F14" s="102">
        <v>2.6</v>
      </c>
      <c r="H14" s="18" t="s">
        <v>13</v>
      </c>
      <c r="I14" s="19"/>
      <c r="J14" s="19"/>
      <c r="K14" s="19"/>
      <c r="L14" s="19"/>
      <c r="M14" s="20"/>
      <c r="N14"/>
      <c r="O14"/>
      <c r="P14"/>
    </row>
    <row r="15" spans="2:16" ht="15" customHeight="1" thickBot="1">
      <c r="B15" s="189">
        <v>1996</v>
      </c>
      <c r="C15" s="190">
        <v>7.476</v>
      </c>
      <c r="D15" s="102">
        <v>3.2</v>
      </c>
      <c r="E15" s="102">
        <v>15422</v>
      </c>
      <c r="F15" s="102">
        <v>2.89</v>
      </c>
      <c r="H15" s="28"/>
      <c r="I15" s="29" t="s">
        <v>18</v>
      </c>
      <c r="J15" s="29" t="s">
        <v>19</v>
      </c>
      <c r="K15" s="29" t="s">
        <v>20</v>
      </c>
      <c r="L15" s="29" t="s">
        <v>21</v>
      </c>
      <c r="M15" s="30" t="s">
        <v>58</v>
      </c>
      <c r="N15"/>
      <c r="O15"/>
      <c r="P15"/>
    </row>
    <row r="16" spans="2:16" ht="15" customHeight="1" thickBot="1">
      <c r="B16" s="189">
        <v>1997</v>
      </c>
      <c r="C16" s="190">
        <v>5.911</v>
      </c>
      <c r="D16" s="102">
        <v>3.65</v>
      </c>
      <c r="E16" s="102">
        <v>13976</v>
      </c>
      <c r="F16" s="102">
        <v>3.77</v>
      </c>
      <c r="H16" s="31" t="s">
        <v>14</v>
      </c>
      <c r="I16" s="25">
        <v>3</v>
      </c>
      <c r="J16" s="32">
        <v>51.94287813645637</v>
      </c>
      <c r="K16" s="32">
        <v>17.314292712152124</v>
      </c>
      <c r="L16" s="32">
        <v>19.502693412150702</v>
      </c>
      <c r="M16" s="33">
        <v>6.586223655972128E-05</v>
      </c>
      <c r="N16"/>
      <c r="O16"/>
      <c r="P16"/>
    </row>
    <row r="17" spans="2:16" ht="15" customHeight="1" thickBot="1">
      <c r="B17" s="189">
        <v>1998</v>
      </c>
      <c r="C17" s="190">
        <v>7.95</v>
      </c>
      <c r="D17" s="102">
        <v>3.6</v>
      </c>
      <c r="E17" s="102">
        <v>15231</v>
      </c>
      <c r="F17" s="102">
        <v>3.64</v>
      </c>
      <c r="H17" s="31" t="s">
        <v>15</v>
      </c>
      <c r="I17" s="25">
        <v>12</v>
      </c>
      <c r="J17" s="32">
        <v>10.65347786354362</v>
      </c>
      <c r="K17" s="32">
        <v>0.8877898219619683</v>
      </c>
      <c r="L17" s="32"/>
      <c r="M17" s="34"/>
      <c r="N17"/>
      <c r="O17"/>
      <c r="P17"/>
    </row>
    <row r="18" spans="2:16" ht="15" customHeight="1" thickBot="1">
      <c r="B18" s="189">
        <v>1999</v>
      </c>
      <c r="C18" s="190">
        <v>6.134</v>
      </c>
      <c r="D18" s="102">
        <v>2.94</v>
      </c>
      <c r="E18" s="102">
        <v>14575</v>
      </c>
      <c r="F18" s="102">
        <v>2.82</v>
      </c>
      <c r="H18" s="35" t="s">
        <v>16</v>
      </c>
      <c r="I18" s="27">
        <v>15</v>
      </c>
      <c r="J18" s="36">
        <v>62.59635599999999</v>
      </c>
      <c r="K18" s="36"/>
      <c r="L18" s="36"/>
      <c r="M18" s="37"/>
      <c r="N18"/>
      <c r="O18"/>
      <c r="P18"/>
    </row>
    <row r="19" spans="2:16" ht="15" customHeight="1" thickBot="1">
      <c r="B19" s="189">
        <v>2000</v>
      </c>
      <c r="C19" s="190">
        <v>5.868</v>
      </c>
      <c r="D19" s="102">
        <v>3.12</v>
      </c>
      <c r="E19" s="102">
        <v>13760</v>
      </c>
      <c r="F19" s="102">
        <v>2.96</v>
      </c>
      <c r="H19" s="18"/>
      <c r="I19" s="19"/>
      <c r="J19" s="19"/>
      <c r="K19" s="19"/>
      <c r="L19" s="19"/>
      <c r="M19" s="20"/>
      <c r="N19"/>
      <c r="O19"/>
      <c r="P19"/>
    </row>
    <row r="20" spans="2:16" ht="15" customHeight="1" thickBot="1">
      <c r="B20" s="189">
        <v>2001</v>
      </c>
      <c r="C20" s="190">
        <v>3.16</v>
      </c>
      <c r="D20" s="102">
        <v>3.58</v>
      </c>
      <c r="E20" s="102">
        <v>13210</v>
      </c>
      <c r="F20" s="102">
        <v>4.24</v>
      </c>
      <c r="H20" s="28"/>
      <c r="I20" s="38" t="s">
        <v>22</v>
      </c>
      <c r="J20" s="29" t="s">
        <v>25</v>
      </c>
      <c r="K20" s="29" t="s">
        <v>23</v>
      </c>
      <c r="L20" s="29" t="s">
        <v>24</v>
      </c>
      <c r="M20" s="20"/>
      <c r="N20"/>
      <c r="O20"/>
      <c r="P20"/>
    </row>
    <row r="21" spans="2:16" ht="15" customHeight="1" thickBot="1">
      <c r="B21" s="189">
        <v>2002</v>
      </c>
      <c r="C21" s="190">
        <v>5.872</v>
      </c>
      <c r="D21" s="102">
        <v>3.53</v>
      </c>
      <c r="E21" s="102">
        <v>13750</v>
      </c>
      <c r="F21" s="102">
        <v>3.69</v>
      </c>
      <c r="H21" s="31" t="s">
        <v>17</v>
      </c>
      <c r="I21" s="39">
        <v>-3.4576106141276233</v>
      </c>
      <c r="J21" s="32">
        <v>6.958858336427846</v>
      </c>
      <c r="K21" s="40">
        <v>-0.4968646359745412</v>
      </c>
      <c r="L21" s="32">
        <v>0.628262068466553</v>
      </c>
      <c r="M21" s="20"/>
      <c r="N21"/>
      <c r="O21"/>
      <c r="P21"/>
    </row>
    <row r="22" spans="2:16" s="41" customFormat="1" ht="15" customHeight="1">
      <c r="B22" s="42" t="s">
        <v>151</v>
      </c>
      <c r="C22" s="43">
        <f>AVERAGE(C2:C21)</f>
        <v>7.645</v>
      </c>
      <c r="D22" s="44">
        <f>AVERAGE(D2:D21)</f>
        <v>3.431875</v>
      </c>
      <c r="E22" s="44">
        <f>AVERAGE(E3:E21)</f>
        <v>14285.3125</v>
      </c>
      <c r="F22" s="44">
        <f>AVERAGE(F3:F21)</f>
        <v>3.1068750000000005</v>
      </c>
      <c r="H22" s="45" t="s">
        <v>146</v>
      </c>
      <c r="I22" s="39">
        <v>2.731344103384842</v>
      </c>
      <c r="J22" s="32">
        <v>0.8505349985965862</v>
      </c>
      <c r="K22" s="40">
        <v>3.2113247636977427</v>
      </c>
      <c r="L22" s="32">
        <v>0.007473815117352991</v>
      </c>
      <c r="M22" s="20"/>
      <c r="N22"/>
      <c r="O22"/>
      <c r="P22"/>
    </row>
    <row r="23" spans="2:16" s="41" customFormat="1" ht="15" customHeight="1">
      <c r="B23" s="46" t="s">
        <v>120</v>
      </c>
      <c r="C23" s="47">
        <f>STDEV(C6:C21)</f>
        <v>2.042814333217779</v>
      </c>
      <c r="D23" s="47">
        <f>STDEV(D6:D21)</f>
        <v>0.3249249913441562</v>
      </c>
      <c r="E23" s="47">
        <f>STDEV(E6:E21)</f>
        <v>682.0671246292405</v>
      </c>
      <c r="F23" s="47">
        <f>STDEV(F6:F21)</f>
        <v>0.5378068891340088</v>
      </c>
      <c r="H23" s="45" t="s">
        <v>118</v>
      </c>
      <c r="I23" s="39">
        <v>0.0008294396338710249</v>
      </c>
      <c r="J23" s="32">
        <v>0.000406120086665939</v>
      </c>
      <c r="K23" s="40">
        <v>2.0423506768166693</v>
      </c>
      <c r="L23" s="32">
        <v>0.06372609530206094</v>
      </c>
      <c r="M23" s="20"/>
      <c r="N23"/>
      <c r="O23"/>
      <c r="P23"/>
    </row>
    <row r="24" spans="2:16" s="41" customFormat="1" ht="15" customHeight="1" thickBot="1">
      <c r="B24" s="48" t="s">
        <v>5</v>
      </c>
      <c r="C24" s="49">
        <f>C23/C22</f>
        <v>0.26720919989768205</v>
      </c>
      <c r="D24" s="49">
        <f>D23/D22</f>
        <v>0.09467856240223091</v>
      </c>
      <c r="E24" s="49">
        <f>E23/E22</f>
        <v>0.047746041581466316</v>
      </c>
      <c r="F24" s="49">
        <f>F23/F22</f>
        <v>0.17310219726703155</v>
      </c>
      <c r="H24" s="50" t="s">
        <v>147</v>
      </c>
      <c r="I24" s="51">
        <v>-3.2572360653098062</v>
      </c>
      <c r="J24" s="36">
        <v>0.574028771183342</v>
      </c>
      <c r="K24" s="52">
        <v>-5.674342870645871</v>
      </c>
      <c r="L24" s="36">
        <v>0.00010322756904808539</v>
      </c>
      <c r="M24" s="53"/>
      <c r="N24"/>
      <c r="O24"/>
      <c r="P24"/>
    </row>
    <row r="25" spans="2:16" s="41" customFormat="1" ht="15" customHeight="1">
      <c r="B25" s="54"/>
      <c r="H25"/>
      <c r="I25"/>
      <c r="J25"/>
      <c r="K25"/>
      <c r="L25"/>
      <c r="M25"/>
      <c r="N25"/>
      <c r="O25"/>
      <c r="P25"/>
    </row>
    <row r="26" ht="15" customHeight="1" thickBot="1"/>
    <row r="27" spans="1:9" ht="15" customHeight="1">
      <c r="A27" s="4" t="s">
        <v>33</v>
      </c>
      <c r="B27" s="55" t="s">
        <v>31</v>
      </c>
      <c r="C27" s="56"/>
      <c r="D27" s="56"/>
      <c r="E27" s="56"/>
      <c r="F27" s="56"/>
      <c r="G27" s="56"/>
      <c r="H27" s="56"/>
      <c r="I27" s="57"/>
    </row>
    <row r="28" spans="2:9" ht="15" customHeight="1">
      <c r="B28" s="58"/>
      <c r="C28" s="59"/>
      <c r="D28" s="60"/>
      <c r="E28" s="59"/>
      <c r="F28" s="59"/>
      <c r="G28" s="59"/>
      <c r="H28" s="60"/>
      <c r="I28" s="61"/>
    </row>
    <row r="29" spans="2:10" s="62" customFormat="1" ht="15" customHeight="1">
      <c r="B29" s="63" t="s">
        <v>152</v>
      </c>
      <c r="C29" s="64">
        <f>ROUND($I$21,4)</f>
        <v>-3.4576</v>
      </c>
      <c r="D29" s="64">
        <f>ROUND($I$24,4)</f>
        <v>-3.2572</v>
      </c>
      <c r="E29" s="64" t="str">
        <f>$H$24</f>
        <v>R-Price</v>
      </c>
      <c r="F29" s="64">
        <f>ROUND($I$22,4)</f>
        <v>2.7313</v>
      </c>
      <c r="G29" s="64" t="str">
        <f>$H$22</f>
        <v>C-Price</v>
      </c>
      <c r="H29" s="64">
        <f>ROUND($I$23,4)</f>
        <v>0.0008</v>
      </c>
      <c r="I29" s="65" t="str">
        <f>$H$23</f>
        <v>GDPPC</v>
      </c>
      <c r="J29" s="66"/>
    </row>
    <row r="30" spans="2:9" ht="15" customHeight="1" thickBot="1">
      <c r="B30" s="67"/>
      <c r="C30" s="68"/>
      <c r="D30" s="69">
        <f>$K$24</f>
        <v>-5.674342870645871</v>
      </c>
      <c r="E30" s="68" t="s">
        <v>121</v>
      </c>
      <c r="F30" s="69">
        <f>$K$22</f>
        <v>3.2113247636977427</v>
      </c>
      <c r="G30" s="68" t="s">
        <v>121</v>
      </c>
      <c r="H30" s="69">
        <f>$K$23</f>
        <v>2.0423506768166693</v>
      </c>
      <c r="I30" s="70" t="s">
        <v>121</v>
      </c>
    </row>
    <row r="31" ht="15" customHeight="1" thickBot="1">
      <c r="F31" s="71"/>
    </row>
    <row r="32" spans="1:11" ht="15" customHeight="1">
      <c r="A32" s="4" t="s">
        <v>35</v>
      </c>
      <c r="B32" s="72" t="s">
        <v>122</v>
      </c>
      <c r="C32" s="56"/>
      <c r="D32" s="56"/>
      <c r="E32" s="56"/>
      <c r="F32" s="57"/>
      <c r="G32" s="4" t="s">
        <v>34</v>
      </c>
      <c r="H32" s="73"/>
      <c r="I32" s="74" t="s">
        <v>30</v>
      </c>
      <c r="J32" s="56"/>
      <c r="K32" s="57"/>
    </row>
    <row r="33" spans="2:11" ht="15" customHeight="1" thickBot="1">
      <c r="B33" s="75" t="s">
        <v>123</v>
      </c>
      <c r="C33" s="76">
        <f>$K$37</f>
        <v>17.339</v>
      </c>
      <c r="D33" s="77">
        <f>$D$29</f>
        <v>-3.2572</v>
      </c>
      <c r="E33" s="68" t="s">
        <v>117</v>
      </c>
      <c r="F33" s="70"/>
      <c r="H33" s="78"/>
      <c r="I33" s="79" t="s">
        <v>26</v>
      </c>
      <c r="J33" s="79" t="s">
        <v>27</v>
      </c>
      <c r="K33" s="80" t="s">
        <v>28</v>
      </c>
    </row>
    <row r="34" spans="8:12" ht="15" customHeight="1" thickBot="1">
      <c r="H34" s="81" t="s">
        <v>116</v>
      </c>
      <c r="I34" s="82">
        <f>ROUND($F$29,4)</f>
        <v>2.7313</v>
      </c>
      <c r="J34" s="83">
        <f>ROUND($D$22,2)</f>
        <v>3.43</v>
      </c>
      <c r="K34" s="84">
        <f>$I$34*$J$34</f>
        <v>9.368359</v>
      </c>
      <c r="L34" s="85"/>
    </row>
    <row r="35" spans="1:11" ht="15" customHeight="1">
      <c r="A35" s="4" t="s">
        <v>36</v>
      </c>
      <c r="B35" s="72" t="s">
        <v>124</v>
      </c>
      <c r="C35" s="56"/>
      <c r="D35" s="56"/>
      <c r="E35" s="57"/>
      <c r="H35" s="81" t="s">
        <v>118</v>
      </c>
      <c r="I35" s="82">
        <f>ROUND($H$29,4)</f>
        <v>0.0008</v>
      </c>
      <c r="J35" s="83">
        <f>$E$22</f>
        <v>14285.3125</v>
      </c>
      <c r="K35" s="84">
        <f>$I$35*$J$35</f>
        <v>11.42825</v>
      </c>
    </row>
    <row r="36" spans="2:11" ht="15" customHeight="1">
      <c r="B36" s="58"/>
      <c r="C36" s="79" t="s">
        <v>50</v>
      </c>
      <c r="D36" s="79" t="s">
        <v>51</v>
      </c>
      <c r="E36" s="86"/>
      <c r="H36" s="81" t="s">
        <v>17</v>
      </c>
      <c r="I36" s="82">
        <f>ROUND($C$29,4)</f>
        <v>-3.4576</v>
      </c>
      <c r="J36" s="60"/>
      <c r="K36" s="84">
        <f>$I$36</f>
        <v>-3.4576</v>
      </c>
    </row>
    <row r="37" spans="2:11" ht="15" customHeight="1" thickBot="1">
      <c r="B37" s="75" t="s">
        <v>125</v>
      </c>
      <c r="C37" s="77">
        <f>ROUND((C33/-D33),4)</f>
        <v>5.3233</v>
      </c>
      <c r="D37" s="77">
        <f>1/D33</f>
        <v>-0.3070121576814442</v>
      </c>
      <c r="E37" s="70" t="s">
        <v>126</v>
      </c>
      <c r="H37" s="67"/>
      <c r="I37" s="68"/>
      <c r="J37" s="87" t="s">
        <v>29</v>
      </c>
      <c r="K37" s="88">
        <f>ROUND((SUM(K34:K36)),4)</f>
        <v>17.339</v>
      </c>
    </row>
    <row r="38" spans="2:4" ht="15" customHeight="1" thickBot="1">
      <c r="B38" s="89"/>
      <c r="C38" s="62"/>
      <c r="D38" s="62"/>
    </row>
    <row r="39" spans="1:5" ht="15" customHeight="1">
      <c r="A39" s="4" t="s">
        <v>37</v>
      </c>
      <c r="B39" s="55" t="s">
        <v>81</v>
      </c>
      <c r="C39" s="90"/>
      <c r="D39" s="90"/>
      <c r="E39" s="57"/>
    </row>
    <row r="40" spans="2:5" ht="15" customHeight="1">
      <c r="B40" s="58"/>
      <c r="C40" s="79" t="s">
        <v>52</v>
      </c>
      <c r="D40" s="79" t="s">
        <v>53</v>
      </c>
      <c r="E40" s="86"/>
    </row>
    <row r="41" spans="2:5" ht="15" customHeight="1" thickBot="1">
      <c r="B41" s="75" t="s">
        <v>127</v>
      </c>
      <c r="C41" s="77">
        <v>1</v>
      </c>
      <c r="D41" s="77">
        <v>0.257</v>
      </c>
      <c r="E41" s="70" t="s">
        <v>128</v>
      </c>
    </row>
    <row r="42" spans="2:5" ht="15" customHeight="1" thickBot="1">
      <c r="B42" s="91"/>
      <c r="C42" s="82"/>
      <c r="D42" s="82"/>
      <c r="E42" s="60"/>
    </row>
    <row r="43" spans="1:10" ht="15" customHeight="1" thickBot="1">
      <c r="A43" s="4" t="s">
        <v>39</v>
      </c>
      <c r="B43" s="55" t="s">
        <v>46</v>
      </c>
      <c r="C43" s="90"/>
      <c r="D43" s="92"/>
      <c r="E43" s="60"/>
      <c r="G43" s="10" t="s">
        <v>50</v>
      </c>
      <c r="H43" s="10" t="s">
        <v>52</v>
      </c>
      <c r="I43" s="10" t="s">
        <v>51</v>
      </c>
      <c r="J43" s="10" t="s">
        <v>53</v>
      </c>
    </row>
    <row r="44" spans="2:10" ht="15" customHeight="1" thickBot="1">
      <c r="B44" s="81"/>
      <c r="C44" s="93" t="s">
        <v>47</v>
      </c>
      <c r="D44" s="94">
        <f>(C37-C41)/(-D37+D41)</f>
        <v>7.665260298239551</v>
      </c>
      <c r="E44" s="95" t="s">
        <v>54</v>
      </c>
      <c r="F44" s="96" t="s">
        <v>55</v>
      </c>
      <c r="G44" s="97">
        <f>$C$37</f>
        <v>5.3233</v>
      </c>
      <c r="H44" s="98">
        <f>-$C$41</f>
        <v>-1</v>
      </c>
      <c r="I44" s="99">
        <f>-($D$37)</f>
        <v>0.3070121576814442</v>
      </c>
      <c r="J44" s="100">
        <f>$D$41</f>
        <v>0.257</v>
      </c>
    </row>
    <row r="45" spans="2:5" ht="15" customHeight="1" thickBot="1">
      <c r="B45" s="81"/>
      <c r="C45" s="93" t="s">
        <v>48</v>
      </c>
      <c r="D45" s="101">
        <f>$C$37+$D$37*$D$44</f>
        <v>2.969971896647565</v>
      </c>
      <c r="E45" s="60" t="s">
        <v>56</v>
      </c>
    </row>
    <row r="46" spans="2:5" ht="15" customHeight="1" thickBot="1">
      <c r="B46" s="75"/>
      <c r="C46" s="93" t="s">
        <v>49</v>
      </c>
      <c r="D46" s="102">
        <f>$D$44*$D$45</f>
        <v>22.765607666259797</v>
      </c>
      <c r="E46" s="60"/>
    </row>
    <row r="47" spans="2:5" ht="15" customHeight="1">
      <c r="B47" s="91"/>
      <c r="C47" s="82"/>
      <c r="D47" s="82"/>
      <c r="E47" s="60"/>
    </row>
    <row r="48" spans="2:5" ht="15" customHeight="1">
      <c r="B48" s="91"/>
      <c r="C48" s="82"/>
      <c r="D48" s="82"/>
      <c r="E48" s="60"/>
    </row>
    <row r="49" spans="2:5" ht="15" customHeight="1">
      <c r="B49" s="91"/>
      <c r="C49" s="82"/>
      <c r="D49" s="82"/>
      <c r="E49" s="60"/>
    </row>
    <row r="50" spans="2:5" ht="15" customHeight="1">
      <c r="B50" s="91"/>
      <c r="C50" s="82"/>
      <c r="D50" s="82"/>
      <c r="E50" s="60"/>
    </row>
    <row r="51" spans="2:5" ht="15" customHeight="1">
      <c r="B51" s="91"/>
      <c r="C51" s="82"/>
      <c r="D51" s="82"/>
      <c r="E51" s="60"/>
    </row>
    <row r="52" spans="2:5" ht="15" customHeight="1">
      <c r="B52" s="91"/>
      <c r="C52" s="82"/>
      <c r="D52" s="82"/>
      <c r="E52" s="60"/>
    </row>
    <row r="53" spans="2:5" ht="15" customHeight="1">
      <c r="B53" s="91"/>
      <c r="C53" s="82"/>
      <c r="D53" s="82"/>
      <c r="E53" s="60"/>
    </row>
    <row r="54" spans="2:5" ht="15" customHeight="1">
      <c r="B54" s="91"/>
      <c r="C54" s="82"/>
      <c r="D54" s="82"/>
      <c r="E54" s="60"/>
    </row>
    <row r="55" spans="2:5" ht="15" customHeight="1">
      <c r="B55" s="91"/>
      <c r="C55" s="82"/>
      <c r="D55" s="82"/>
      <c r="E55" s="60"/>
    </row>
    <row r="56" spans="2:5" ht="15" customHeight="1">
      <c r="B56" s="91"/>
      <c r="C56" s="82"/>
      <c r="D56" s="82"/>
      <c r="E56" s="60"/>
    </row>
    <row r="57" spans="2:5" ht="15" customHeight="1">
      <c r="B57" s="91"/>
      <c r="C57" s="82"/>
      <c r="D57" s="82"/>
      <c r="E57" s="60"/>
    </row>
    <row r="58" spans="2:5" ht="15" customHeight="1">
      <c r="B58" s="91"/>
      <c r="C58" s="82"/>
      <c r="D58" s="82"/>
      <c r="E58" s="60"/>
    </row>
    <row r="59" spans="2:5" ht="15" customHeight="1">
      <c r="B59" s="91"/>
      <c r="C59" s="82"/>
      <c r="D59" s="82"/>
      <c r="E59" s="60"/>
    </row>
    <row r="60" spans="2:5" ht="15" customHeight="1">
      <c r="B60" s="91"/>
      <c r="C60" s="82"/>
      <c r="D60" s="82"/>
      <c r="E60" s="60"/>
    </row>
    <row r="61" spans="2:5" ht="15" customHeight="1">
      <c r="B61" s="91"/>
      <c r="C61" s="82"/>
      <c r="D61" s="82"/>
      <c r="E61" s="60"/>
    </row>
    <row r="62" spans="2:5" ht="15" customHeight="1">
      <c r="B62" s="91"/>
      <c r="C62" s="82"/>
      <c r="D62" s="82"/>
      <c r="E62" s="60"/>
    </row>
    <row r="63" spans="2:5" ht="15" customHeight="1" thickBot="1">
      <c r="B63" s="91"/>
      <c r="C63" s="82"/>
      <c r="D63" s="82"/>
      <c r="E63" s="60"/>
    </row>
    <row r="64" spans="3:10" ht="15" customHeight="1" thickBot="1">
      <c r="C64" s="4" t="s">
        <v>73</v>
      </c>
      <c r="D64" s="55" t="s">
        <v>61</v>
      </c>
      <c r="E64" s="90"/>
      <c r="F64" s="90"/>
      <c r="G64" s="56"/>
      <c r="H64" s="56"/>
      <c r="I64" s="56"/>
      <c r="J64" s="57"/>
    </row>
    <row r="65" spans="3:10" ht="15" customHeight="1">
      <c r="C65" s="4"/>
      <c r="D65" s="55"/>
      <c r="E65" s="90"/>
      <c r="F65" s="103" t="s">
        <v>70</v>
      </c>
      <c r="G65" s="104" t="s">
        <v>71</v>
      </c>
      <c r="H65" s="105"/>
      <c r="I65" s="73"/>
      <c r="J65" s="57"/>
    </row>
    <row r="66" spans="4:10" ht="15" customHeight="1">
      <c r="D66" s="106"/>
      <c r="E66" s="107"/>
      <c r="F66" s="108" t="s">
        <v>69</v>
      </c>
      <c r="G66" s="109" t="s">
        <v>129</v>
      </c>
      <c r="H66" s="110" t="s">
        <v>72</v>
      </c>
      <c r="I66" s="111" t="s">
        <v>79</v>
      </c>
      <c r="J66" s="112"/>
    </row>
    <row r="67" spans="4:10" ht="15" customHeight="1">
      <c r="D67" s="113"/>
      <c r="E67" s="114" t="s">
        <v>131</v>
      </c>
      <c r="F67" s="202">
        <v>14285.31</v>
      </c>
      <c r="G67" s="206">
        <f>ROUND($E$22,2)</f>
        <v>14285.31</v>
      </c>
      <c r="H67" s="115">
        <f>F67/G67</f>
        <v>1</v>
      </c>
      <c r="I67" s="210" t="s">
        <v>116</v>
      </c>
      <c r="J67" s="116">
        <f>$F$68*$I$34</f>
        <v>9.368359</v>
      </c>
    </row>
    <row r="68" spans="4:10" ht="15" customHeight="1">
      <c r="D68" s="21"/>
      <c r="E68" s="117" t="s">
        <v>132</v>
      </c>
      <c r="F68" s="203">
        <v>3.43</v>
      </c>
      <c r="G68" s="207">
        <v>3.43</v>
      </c>
      <c r="H68" s="115">
        <f>F68/G68</f>
        <v>1</v>
      </c>
      <c r="I68" s="210" t="s">
        <v>62</v>
      </c>
      <c r="J68" s="116">
        <f>$F$67*$I$35</f>
        <v>11.428248</v>
      </c>
    </row>
    <row r="69" spans="4:10" ht="15" customHeight="1">
      <c r="D69" s="21"/>
      <c r="E69" s="117" t="s">
        <v>133</v>
      </c>
      <c r="F69" s="204">
        <v>1</v>
      </c>
      <c r="G69" s="208">
        <f>$C$41</f>
        <v>1</v>
      </c>
      <c r="H69" s="115">
        <f>F69/G69</f>
        <v>1</v>
      </c>
      <c r="I69" s="210" t="s">
        <v>17</v>
      </c>
      <c r="J69" s="116">
        <f>I36</f>
        <v>-3.4576</v>
      </c>
    </row>
    <row r="70" spans="4:10" ht="15" customHeight="1" thickBot="1">
      <c r="D70" s="118"/>
      <c r="E70" s="119" t="s">
        <v>134</v>
      </c>
      <c r="F70" s="205">
        <v>0.257</v>
      </c>
      <c r="G70" s="209">
        <f>$D$41</f>
        <v>0.257</v>
      </c>
      <c r="H70" s="115">
        <f>F70/G70</f>
        <v>1</v>
      </c>
      <c r="I70" s="211" t="s">
        <v>16</v>
      </c>
      <c r="J70" s="120">
        <f>ROUND((SUM(J67:J69)),4)</f>
        <v>17.339</v>
      </c>
    </row>
    <row r="71" spans="4:10" ht="15" customHeight="1" thickBot="1">
      <c r="D71" s="121"/>
      <c r="E71" s="122"/>
      <c r="F71" s="123"/>
      <c r="G71" s="122"/>
      <c r="H71" s="122"/>
      <c r="I71" s="122"/>
      <c r="J71" s="124"/>
    </row>
    <row r="72" spans="4:10" ht="15" customHeight="1">
      <c r="D72" s="125"/>
      <c r="E72" s="126" t="s">
        <v>110</v>
      </c>
      <c r="F72" s="127">
        <f>(H82-H84)/(-I82+I84)</f>
        <v>7.66523157906884</v>
      </c>
      <c r="G72" s="106"/>
      <c r="H72" s="107"/>
      <c r="I72" s="128" t="s">
        <v>107</v>
      </c>
      <c r="J72" s="129">
        <f>(H81-H83)/(-(I81)+I83)</f>
        <v>7.665260298239551</v>
      </c>
    </row>
    <row r="73" spans="4:10" ht="15" customHeight="1">
      <c r="D73" s="130"/>
      <c r="E73" s="131" t="s">
        <v>111</v>
      </c>
      <c r="F73" s="132">
        <f>$H$82+$I$82*$F$72</f>
        <v>2.969964515820692</v>
      </c>
      <c r="G73" s="113"/>
      <c r="H73" s="133"/>
      <c r="I73" s="131" t="s">
        <v>108</v>
      </c>
      <c r="J73" s="134">
        <f>$H$81+$I$81*$J$72</f>
        <v>2.969971896647565</v>
      </c>
    </row>
    <row r="74" spans="4:10" ht="15" customHeight="1" thickBot="1">
      <c r="D74" s="135"/>
      <c r="E74" s="136" t="s">
        <v>112</v>
      </c>
      <c r="F74" s="137">
        <f>F72*F73</f>
        <v>22.765465795382667</v>
      </c>
      <c r="G74" s="138"/>
      <c r="H74" s="139"/>
      <c r="I74" s="140" t="s">
        <v>109</v>
      </c>
      <c r="J74" s="141">
        <f>J72*J73</f>
        <v>22.765607666259797</v>
      </c>
    </row>
    <row r="75" spans="4:10" ht="15" customHeight="1" thickBot="1">
      <c r="D75" s="121"/>
      <c r="E75" s="122"/>
      <c r="F75" s="123"/>
      <c r="G75" s="122"/>
      <c r="H75" s="122"/>
      <c r="I75" s="122"/>
      <c r="J75" s="124"/>
    </row>
    <row r="76" spans="4:10" ht="15" customHeight="1">
      <c r="D76" s="106"/>
      <c r="E76" s="142" t="s">
        <v>135</v>
      </c>
      <c r="F76" s="143">
        <v>2.97</v>
      </c>
      <c r="G76" s="144"/>
      <c r="H76" s="60"/>
      <c r="I76" s="60"/>
      <c r="J76" s="86"/>
    </row>
    <row r="77" spans="4:10" ht="15" customHeight="1">
      <c r="D77" s="113"/>
      <c r="E77" s="131" t="s">
        <v>80</v>
      </c>
      <c r="F77" s="145">
        <f>(F76-H81)/I81</f>
        <v>7.6651687599999985</v>
      </c>
      <c r="G77" s="146"/>
      <c r="H77" s="147"/>
      <c r="I77" s="60"/>
      <c r="J77" s="86"/>
    </row>
    <row r="78" spans="4:10" ht="15" customHeight="1">
      <c r="D78" s="113"/>
      <c r="E78" s="131" t="s">
        <v>105</v>
      </c>
      <c r="F78" s="145">
        <f>(F76-H83)/I83</f>
        <v>7.665369649805448</v>
      </c>
      <c r="G78" s="146"/>
      <c r="H78" s="147"/>
      <c r="I78" s="60"/>
      <c r="J78" s="86"/>
    </row>
    <row r="79" spans="4:10" ht="15" customHeight="1" thickBot="1">
      <c r="D79" s="138"/>
      <c r="E79" s="140" t="s">
        <v>106</v>
      </c>
      <c r="F79" s="148">
        <f>ROUND(F78-F77,2)</f>
        <v>0</v>
      </c>
      <c r="G79" s="149" t="str">
        <f>IF(F79&gt;0,"We have a surplus",IF(F79&lt;0,"We have a shortage",IF(F79=0,"We have a balanced equilibrium",)))</f>
        <v>We have a balanced equilibrium</v>
      </c>
      <c r="H79" s="115"/>
      <c r="I79" s="139"/>
      <c r="J79" s="150"/>
    </row>
    <row r="80" spans="4:10" ht="15" customHeight="1" thickBot="1">
      <c r="D80" s="121"/>
      <c r="E80" s="122"/>
      <c r="F80" s="123"/>
      <c r="G80" s="122"/>
      <c r="H80" s="122"/>
      <c r="I80" s="122"/>
      <c r="J80" s="124"/>
    </row>
    <row r="81" spans="4:10" ht="15" customHeight="1">
      <c r="D81" s="106"/>
      <c r="E81" s="107"/>
      <c r="F81" s="128" t="s">
        <v>68</v>
      </c>
      <c r="G81" s="151" t="s">
        <v>136</v>
      </c>
      <c r="H81" s="152">
        <f>$C$37</f>
        <v>5.3233</v>
      </c>
      <c r="I81" s="152">
        <f>$D$37</f>
        <v>-0.3070121576814442</v>
      </c>
      <c r="J81" s="153" t="s">
        <v>126</v>
      </c>
    </row>
    <row r="82" spans="4:10" ht="15" customHeight="1">
      <c r="D82" s="113"/>
      <c r="E82" s="133"/>
      <c r="F82" s="131" t="s">
        <v>137</v>
      </c>
      <c r="G82" s="154" t="s">
        <v>136</v>
      </c>
      <c r="H82" s="155">
        <f>($J$70)/(-$D$33)</f>
        <v>5.32328380203856</v>
      </c>
      <c r="I82" s="155">
        <f>$D$37</f>
        <v>-0.3070121576814442</v>
      </c>
      <c r="J82" s="156" t="s">
        <v>138</v>
      </c>
    </row>
    <row r="83" spans="4:10" ht="15" customHeight="1">
      <c r="D83" s="113"/>
      <c r="E83" s="133"/>
      <c r="F83" s="131" t="s">
        <v>67</v>
      </c>
      <c r="G83" s="157" t="s">
        <v>136</v>
      </c>
      <c r="H83" s="158">
        <v>1</v>
      </c>
      <c r="I83" s="158">
        <f>F70</f>
        <v>0.257</v>
      </c>
      <c r="J83" s="156" t="s">
        <v>128</v>
      </c>
    </row>
    <row r="84" spans="4:10" ht="15" customHeight="1" thickBot="1">
      <c r="D84" s="138"/>
      <c r="E84" s="139"/>
      <c r="F84" s="140" t="s">
        <v>59</v>
      </c>
      <c r="G84" s="159" t="s">
        <v>136</v>
      </c>
      <c r="H84" s="160">
        <f>$F$69</f>
        <v>1</v>
      </c>
      <c r="I84" s="160">
        <f>$F$70</f>
        <v>0.257</v>
      </c>
      <c r="J84" s="161" t="s">
        <v>60</v>
      </c>
    </row>
    <row r="85" spans="4:10" ht="15" customHeight="1" thickBot="1">
      <c r="D85" s="121"/>
      <c r="E85" s="122"/>
      <c r="F85" s="123"/>
      <c r="G85" s="122"/>
      <c r="H85" s="122"/>
      <c r="I85" s="122"/>
      <c r="J85" s="124"/>
    </row>
    <row r="86" spans="4:10" ht="15" customHeight="1">
      <c r="D86" s="106"/>
      <c r="E86" s="107"/>
      <c r="F86" s="162" t="s">
        <v>65</v>
      </c>
      <c r="G86" s="163">
        <f>J73/(I81*J72)</f>
        <v>-1.2620305228228437</v>
      </c>
      <c r="H86" s="164">
        <f>ABS(G86)</f>
        <v>1.2620305228228437</v>
      </c>
      <c r="I86" s="165" t="s">
        <v>139</v>
      </c>
      <c r="J86" s="166"/>
    </row>
    <row r="87" spans="4:10" ht="15" customHeight="1">
      <c r="D87" s="106"/>
      <c r="E87" s="107"/>
      <c r="F87" s="117" t="s">
        <v>66</v>
      </c>
      <c r="G87" s="167">
        <f>J73/(I83*J72)</f>
        <v>1.5076214547536277</v>
      </c>
      <c r="H87" s="167">
        <f>ABS(G87)</f>
        <v>1.5076214547536277</v>
      </c>
      <c r="I87" s="168" t="s">
        <v>139</v>
      </c>
      <c r="J87" s="169"/>
    </row>
    <row r="88" spans="4:10" ht="15" customHeight="1">
      <c r="D88" s="113"/>
      <c r="E88" s="133"/>
      <c r="F88" s="117" t="s">
        <v>63</v>
      </c>
      <c r="G88" s="170">
        <f>$F$73/($I$82*$F$72)</f>
        <v>-1.262032114900084</v>
      </c>
      <c r="H88" s="170">
        <f>ABS($G$88)</f>
        <v>1.262032114900084</v>
      </c>
      <c r="I88" s="171" t="s">
        <v>139</v>
      </c>
      <c r="J88" s="172"/>
    </row>
    <row r="89" spans="4:10" ht="15" customHeight="1" thickBot="1">
      <c r="D89" s="67"/>
      <c r="E89" s="68"/>
      <c r="F89" s="173" t="s">
        <v>64</v>
      </c>
      <c r="G89" s="174">
        <f>$F$73/($I$84*$F$72)</f>
        <v>1.5076233566488366</v>
      </c>
      <c r="H89" s="174">
        <f>ABS($G$89)</f>
        <v>1.5076233566488366</v>
      </c>
      <c r="I89" s="175" t="s">
        <v>139</v>
      </c>
      <c r="J89" s="70"/>
    </row>
    <row r="90" spans="5:7" ht="15" customHeight="1">
      <c r="E90" s="4"/>
      <c r="F90" s="62"/>
      <c r="G90" s="62"/>
    </row>
    <row r="91" spans="3:11" ht="0.75" customHeight="1">
      <c r="C91" s="177"/>
      <c r="D91" s="178" t="s">
        <v>140</v>
      </c>
      <c r="E91" s="178" t="s">
        <v>141</v>
      </c>
      <c r="F91" s="178" t="s">
        <v>140</v>
      </c>
      <c r="G91" s="176" t="s">
        <v>141</v>
      </c>
      <c r="H91" s="176"/>
      <c r="I91" s="178" t="s">
        <v>142</v>
      </c>
      <c r="J91" s="178" t="s">
        <v>142</v>
      </c>
      <c r="K91" s="178" t="s">
        <v>143</v>
      </c>
    </row>
    <row r="92" spans="3:11" ht="0.75" customHeight="1">
      <c r="C92" s="4" t="s">
        <v>119</v>
      </c>
      <c r="D92" s="176" t="s">
        <v>40</v>
      </c>
      <c r="E92" s="178" t="s">
        <v>41</v>
      </c>
      <c r="F92" s="178" t="s">
        <v>42</v>
      </c>
      <c r="G92" s="178" t="s">
        <v>43</v>
      </c>
      <c r="H92" s="178" t="s">
        <v>57</v>
      </c>
      <c r="I92" s="178" t="s">
        <v>44</v>
      </c>
      <c r="J92" s="178" t="s">
        <v>45</v>
      </c>
      <c r="K92" s="178" t="s">
        <v>130</v>
      </c>
    </row>
    <row r="93" spans="3:11" ht="0.75" customHeight="1">
      <c r="C93" s="1">
        <v>0</v>
      </c>
      <c r="D93" s="179">
        <f aca="true" t="shared" si="0" ref="D93:D108">$H$81+$I$81*C93</f>
        <v>5.3233</v>
      </c>
      <c r="E93" s="179">
        <f aca="true" t="shared" si="1" ref="E93:E108">$H$82+$I$82*C93</f>
        <v>5.32328380203856</v>
      </c>
      <c r="F93" s="179">
        <f aca="true" t="shared" si="2" ref="F93:F108">$C$41+$D$41*C93</f>
        <v>1</v>
      </c>
      <c r="G93" s="179">
        <f>$H$84+$I$84*C93</f>
        <v>1</v>
      </c>
      <c r="H93" s="179">
        <f>$F$76</f>
        <v>2.97</v>
      </c>
      <c r="I93" s="180">
        <f>($H$82-$F$76)/-$I$82</f>
        <v>7.665115999999997</v>
      </c>
      <c r="J93" s="180">
        <f>-($H$83-$F$76)/$I$83</f>
        <v>7.665369649805448</v>
      </c>
      <c r="K93" s="180">
        <f aca="true" t="shared" si="3" ref="K93:K108">J93-I93</f>
        <v>0.00025364980545106164</v>
      </c>
    </row>
    <row r="94" spans="3:11" ht="0.75" customHeight="1">
      <c r="C94" s="1">
        <v>1</v>
      </c>
      <c r="D94" s="179">
        <f t="shared" si="0"/>
        <v>5.0162878423185555</v>
      </c>
      <c r="E94" s="179">
        <f t="shared" si="1"/>
        <v>5.016271644357116</v>
      </c>
      <c r="F94" s="179">
        <f t="shared" si="2"/>
        <v>1.2570000000000001</v>
      </c>
      <c r="G94" s="179">
        <f aca="true" t="shared" si="4" ref="G94:G108">$H$84+$I$84*C94</f>
        <v>1.2570000000000001</v>
      </c>
      <c r="H94" s="179">
        <f aca="true" t="shared" si="5" ref="H94:H108">$F$76</f>
        <v>2.97</v>
      </c>
      <c r="I94" s="180">
        <f aca="true" t="shared" si="6" ref="I94:I108">($H$82-$F$76)/-$I$82</f>
        <v>7.665115999999997</v>
      </c>
      <c r="J94" s="180">
        <f aca="true" t="shared" si="7" ref="J94:J108">-($H$83-$F$76)/$I$83</f>
        <v>7.665369649805448</v>
      </c>
      <c r="K94" s="180">
        <f t="shared" si="3"/>
        <v>0.00025364980545106164</v>
      </c>
    </row>
    <row r="95" spans="3:11" ht="0.75" customHeight="1">
      <c r="C95" s="1">
        <v>2</v>
      </c>
      <c r="D95" s="179">
        <f t="shared" si="0"/>
        <v>4.709275684637111</v>
      </c>
      <c r="E95" s="179">
        <f t="shared" si="1"/>
        <v>4.709259486675672</v>
      </c>
      <c r="F95" s="179">
        <f t="shared" si="2"/>
        <v>1.514</v>
      </c>
      <c r="G95" s="179">
        <f t="shared" si="4"/>
        <v>1.514</v>
      </c>
      <c r="H95" s="179">
        <f t="shared" si="5"/>
        <v>2.97</v>
      </c>
      <c r="I95" s="180">
        <f t="shared" si="6"/>
        <v>7.665115999999997</v>
      </c>
      <c r="J95" s="180">
        <f t="shared" si="7"/>
        <v>7.665369649805448</v>
      </c>
      <c r="K95" s="180">
        <f t="shared" si="3"/>
        <v>0.00025364980545106164</v>
      </c>
    </row>
    <row r="96" spans="3:11" ht="0.75" customHeight="1">
      <c r="C96" s="1">
        <v>3</v>
      </c>
      <c r="D96" s="179">
        <f t="shared" si="0"/>
        <v>4.402263526955667</v>
      </c>
      <c r="E96" s="179">
        <f t="shared" si="1"/>
        <v>4.402247328994227</v>
      </c>
      <c r="F96" s="179">
        <f t="shared" si="2"/>
        <v>1.771</v>
      </c>
      <c r="G96" s="179">
        <f t="shared" si="4"/>
        <v>1.771</v>
      </c>
      <c r="H96" s="179">
        <f t="shared" si="5"/>
        <v>2.97</v>
      </c>
      <c r="I96" s="180">
        <f t="shared" si="6"/>
        <v>7.665115999999997</v>
      </c>
      <c r="J96" s="180">
        <f t="shared" si="7"/>
        <v>7.665369649805448</v>
      </c>
      <c r="K96" s="180">
        <f t="shared" si="3"/>
        <v>0.00025364980545106164</v>
      </c>
    </row>
    <row r="97" spans="3:11" ht="0.75" customHeight="1">
      <c r="C97" s="1">
        <v>4</v>
      </c>
      <c r="D97" s="179">
        <f t="shared" si="0"/>
        <v>4.095251369274223</v>
      </c>
      <c r="E97" s="179">
        <f t="shared" si="1"/>
        <v>4.095235171312783</v>
      </c>
      <c r="F97" s="179">
        <f t="shared" si="2"/>
        <v>2.028</v>
      </c>
      <c r="G97" s="179">
        <f t="shared" si="4"/>
        <v>2.028</v>
      </c>
      <c r="H97" s="179">
        <f t="shared" si="5"/>
        <v>2.97</v>
      </c>
      <c r="I97" s="180">
        <f t="shared" si="6"/>
        <v>7.665115999999997</v>
      </c>
      <c r="J97" s="180">
        <f t="shared" si="7"/>
        <v>7.665369649805448</v>
      </c>
      <c r="K97" s="180">
        <f t="shared" si="3"/>
        <v>0.00025364980545106164</v>
      </c>
    </row>
    <row r="98" spans="3:11" ht="0.75" customHeight="1">
      <c r="C98" s="1">
        <v>5</v>
      </c>
      <c r="D98" s="179">
        <f t="shared" si="0"/>
        <v>3.7882392115927788</v>
      </c>
      <c r="E98" s="179">
        <f t="shared" si="1"/>
        <v>3.788223013631339</v>
      </c>
      <c r="F98" s="179">
        <f t="shared" si="2"/>
        <v>2.285</v>
      </c>
      <c r="G98" s="179">
        <f t="shared" si="4"/>
        <v>2.285</v>
      </c>
      <c r="H98" s="179">
        <f t="shared" si="5"/>
        <v>2.97</v>
      </c>
      <c r="I98" s="180">
        <f t="shared" si="6"/>
        <v>7.665115999999997</v>
      </c>
      <c r="J98" s="180">
        <f t="shared" si="7"/>
        <v>7.665369649805448</v>
      </c>
      <c r="K98" s="180">
        <f t="shared" si="3"/>
        <v>0.00025364980545106164</v>
      </c>
    </row>
    <row r="99" spans="3:11" ht="0.75" customHeight="1">
      <c r="C99" s="1">
        <v>6</v>
      </c>
      <c r="D99" s="179">
        <f t="shared" si="0"/>
        <v>3.4812270539113346</v>
      </c>
      <c r="E99" s="179">
        <f t="shared" si="1"/>
        <v>3.481210855949895</v>
      </c>
      <c r="F99" s="179">
        <f t="shared" si="2"/>
        <v>2.542</v>
      </c>
      <c r="G99" s="179">
        <f t="shared" si="4"/>
        <v>2.542</v>
      </c>
      <c r="H99" s="179">
        <f t="shared" si="5"/>
        <v>2.97</v>
      </c>
      <c r="I99" s="180">
        <f t="shared" si="6"/>
        <v>7.665115999999997</v>
      </c>
      <c r="J99" s="180">
        <f t="shared" si="7"/>
        <v>7.665369649805448</v>
      </c>
      <c r="K99" s="180">
        <f t="shared" si="3"/>
        <v>0.00025364980545106164</v>
      </c>
    </row>
    <row r="100" spans="3:11" ht="0.75" customHeight="1">
      <c r="C100" s="1">
        <v>7</v>
      </c>
      <c r="D100" s="179">
        <f t="shared" si="0"/>
        <v>3.1742148962298904</v>
      </c>
      <c r="E100" s="179">
        <f t="shared" si="1"/>
        <v>3.1741986982684507</v>
      </c>
      <c r="F100" s="179">
        <f t="shared" si="2"/>
        <v>2.799</v>
      </c>
      <c r="G100" s="179">
        <f t="shared" si="4"/>
        <v>2.799</v>
      </c>
      <c r="H100" s="179">
        <f t="shared" si="5"/>
        <v>2.97</v>
      </c>
      <c r="I100" s="180">
        <f t="shared" si="6"/>
        <v>7.665115999999997</v>
      </c>
      <c r="J100" s="180">
        <f t="shared" si="7"/>
        <v>7.665369649805448</v>
      </c>
      <c r="K100" s="180">
        <f t="shared" si="3"/>
        <v>0.00025364980545106164</v>
      </c>
    </row>
    <row r="101" spans="3:11" ht="0.75" customHeight="1">
      <c r="C101" s="1">
        <v>8</v>
      </c>
      <c r="D101" s="179">
        <f t="shared" si="0"/>
        <v>2.867202738548446</v>
      </c>
      <c r="E101" s="179">
        <f t="shared" si="1"/>
        <v>2.8671865405870065</v>
      </c>
      <c r="F101" s="179">
        <f t="shared" si="2"/>
        <v>3.056</v>
      </c>
      <c r="G101" s="179">
        <f t="shared" si="4"/>
        <v>3.056</v>
      </c>
      <c r="H101" s="179">
        <f t="shared" si="5"/>
        <v>2.97</v>
      </c>
      <c r="I101" s="180">
        <f t="shared" si="6"/>
        <v>7.665115999999997</v>
      </c>
      <c r="J101" s="180">
        <f t="shared" si="7"/>
        <v>7.665369649805448</v>
      </c>
      <c r="K101" s="180">
        <f t="shared" si="3"/>
        <v>0.00025364980545106164</v>
      </c>
    </row>
    <row r="102" spans="3:11" ht="0.75" customHeight="1">
      <c r="C102" s="1">
        <v>9</v>
      </c>
      <c r="D102" s="179">
        <f t="shared" si="0"/>
        <v>2.560190580867002</v>
      </c>
      <c r="E102" s="179">
        <f t="shared" si="1"/>
        <v>2.5601743829055623</v>
      </c>
      <c r="F102" s="179">
        <f t="shared" si="2"/>
        <v>3.313</v>
      </c>
      <c r="G102" s="179">
        <f t="shared" si="4"/>
        <v>3.313</v>
      </c>
      <c r="H102" s="179">
        <f t="shared" si="5"/>
        <v>2.97</v>
      </c>
      <c r="I102" s="180">
        <f t="shared" si="6"/>
        <v>7.665115999999997</v>
      </c>
      <c r="J102" s="180">
        <f t="shared" si="7"/>
        <v>7.665369649805448</v>
      </c>
      <c r="K102" s="180">
        <f t="shared" si="3"/>
        <v>0.00025364980545106164</v>
      </c>
    </row>
    <row r="103" spans="3:11" ht="0.75" customHeight="1">
      <c r="C103" s="1">
        <v>10</v>
      </c>
      <c r="D103" s="179">
        <f t="shared" si="0"/>
        <v>2.253178423185558</v>
      </c>
      <c r="E103" s="179">
        <f t="shared" si="1"/>
        <v>2.253162225224118</v>
      </c>
      <c r="F103" s="179">
        <f t="shared" si="2"/>
        <v>3.5700000000000003</v>
      </c>
      <c r="G103" s="179">
        <f t="shared" si="4"/>
        <v>3.5700000000000003</v>
      </c>
      <c r="H103" s="179">
        <f t="shared" si="5"/>
        <v>2.97</v>
      </c>
      <c r="I103" s="180">
        <f t="shared" si="6"/>
        <v>7.665115999999997</v>
      </c>
      <c r="J103" s="180">
        <f t="shared" si="7"/>
        <v>7.665369649805448</v>
      </c>
      <c r="K103" s="180">
        <f t="shared" si="3"/>
        <v>0.00025364980545106164</v>
      </c>
    </row>
    <row r="104" spans="3:11" ht="0.75" customHeight="1">
      <c r="C104" s="1">
        <v>11</v>
      </c>
      <c r="D104" s="179">
        <f t="shared" si="0"/>
        <v>1.9461662655041136</v>
      </c>
      <c r="E104" s="179">
        <f t="shared" si="1"/>
        <v>1.946150067542674</v>
      </c>
      <c r="F104" s="179">
        <f t="shared" si="2"/>
        <v>3.827</v>
      </c>
      <c r="G104" s="179">
        <f t="shared" si="4"/>
        <v>3.827</v>
      </c>
      <c r="H104" s="179">
        <f t="shared" si="5"/>
        <v>2.97</v>
      </c>
      <c r="I104" s="180">
        <f t="shared" si="6"/>
        <v>7.665115999999997</v>
      </c>
      <c r="J104" s="180">
        <f t="shared" si="7"/>
        <v>7.665369649805448</v>
      </c>
      <c r="K104" s="180">
        <f t="shared" si="3"/>
        <v>0.00025364980545106164</v>
      </c>
    </row>
    <row r="105" spans="3:11" ht="0.75" customHeight="1">
      <c r="C105" s="1">
        <v>12</v>
      </c>
      <c r="D105" s="179">
        <f t="shared" si="0"/>
        <v>1.6391541078226695</v>
      </c>
      <c r="E105" s="179">
        <f t="shared" si="1"/>
        <v>1.6391379098612298</v>
      </c>
      <c r="F105" s="179">
        <f t="shared" si="2"/>
        <v>4.084</v>
      </c>
      <c r="G105" s="179">
        <f t="shared" si="4"/>
        <v>4.084</v>
      </c>
      <c r="H105" s="179">
        <f t="shared" si="5"/>
        <v>2.97</v>
      </c>
      <c r="I105" s="180">
        <f t="shared" si="6"/>
        <v>7.665115999999997</v>
      </c>
      <c r="J105" s="180">
        <f t="shared" si="7"/>
        <v>7.665369649805448</v>
      </c>
      <c r="K105" s="180">
        <f t="shared" si="3"/>
        <v>0.00025364980545106164</v>
      </c>
    </row>
    <row r="106" spans="3:11" ht="0.75" customHeight="1">
      <c r="C106" s="1">
        <v>13</v>
      </c>
      <c r="D106" s="179">
        <f t="shared" si="0"/>
        <v>1.3321419501412253</v>
      </c>
      <c r="E106" s="179">
        <f t="shared" si="1"/>
        <v>1.3321257521797856</v>
      </c>
      <c r="F106" s="179">
        <f t="shared" si="2"/>
        <v>4.341</v>
      </c>
      <c r="G106" s="179">
        <f t="shared" si="4"/>
        <v>4.341</v>
      </c>
      <c r="H106" s="179">
        <f t="shared" si="5"/>
        <v>2.97</v>
      </c>
      <c r="I106" s="180">
        <f t="shared" si="6"/>
        <v>7.665115999999997</v>
      </c>
      <c r="J106" s="180">
        <f t="shared" si="7"/>
        <v>7.665369649805448</v>
      </c>
      <c r="K106" s="180">
        <f t="shared" si="3"/>
        <v>0.00025364980545106164</v>
      </c>
    </row>
    <row r="107" spans="3:11" ht="0.75" customHeight="1">
      <c r="C107" s="1">
        <v>14</v>
      </c>
      <c r="D107" s="179">
        <f t="shared" si="0"/>
        <v>1.025129792459781</v>
      </c>
      <c r="E107" s="179">
        <f t="shared" si="1"/>
        <v>1.0251135944983414</v>
      </c>
      <c r="F107" s="179">
        <f t="shared" si="2"/>
        <v>4.598</v>
      </c>
      <c r="G107" s="179">
        <f t="shared" si="4"/>
        <v>4.598</v>
      </c>
      <c r="H107" s="179">
        <f t="shared" si="5"/>
        <v>2.97</v>
      </c>
      <c r="I107" s="180">
        <f t="shared" si="6"/>
        <v>7.665115999999997</v>
      </c>
      <c r="J107" s="180">
        <f t="shared" si="7"/>
        <v>7.665369649805448</v>
      </c>
      <c r="K107" s="180">
        <f t="shared" si="3"/>
        <v>0.00025364980545106164</v>
      </c>
    </row>
    <row r="108" spans="3:11" ht="0.75" customHeight="1">
      <c r="C108" s="1">
        <v>15</v>
      </c>
      <c r="D108" s="179">
        <f t="shared" si="0"/>
        <v>0.7181176347783369</v>
      </c>
      <c r="E108" s="179">
        <f t="shared" si="1"/>
        <v>0.7181014368168972</v>
      </c>
      <c r="F108" s="179">
        <f t="shared" si="2"/>
        <v>4.855</v>
      </c>
      <c r="G108" s="179">
        <f t="shared" si="4"/>
        <v>4.855</v>
      </c>
      <c r="H108" s="179">
        <f t="shared" si="5"/>
        <v>2.97</v>
      </c>
      <c r="I108" s="180">
        <f t="shared" si="6"/>
        <v>7.665115999999997</v>
      </c>
      <c r="J108" s="180">
        <f t="shared" si="7"/>
        <v>7.665369649805448</v>
      </c>
      <c r="K108" s="180">
        <f t="shared" si="3"/>
        <v>0.00025364980545106164</v>
      </c>
    </row>
    <row r="109" spans="4:11" ht="12.75">
      <c r="D109" s="179"/>
      <c r="E109" s="179"/>
      <c r="F109" s="179"/>
      <c r="G109" s="179"/>
      <c r="H109" s="180"/>
      <c r="I109" s="180"/>
      <c r="J109" s="180"/>
      <c r="K109" s="60"/>
    </row>
    <row r="110" spans="3:11" ht="15" customHeight="1">
      <c r="C110" s="181"/>
      <c r="D110" s="179"/>
      <c r="E110" s="179"/>
      <c r="F110" s="179"/>
      <c r="G110" s="180"/>
      <c r="H110" s="180"/>
      <c r="I110" s="180"/>
      <c r="J110" s="60"/>
      <c r="K110" s="60"/>
    </row>
    <row r="111" spans="3:9" ht="15" customHeight="1">
      <c r="C111" s="181"/>
      <c r="D111" s="181"/>
      <c r="E111" s="181"/>
      <c r="F111" s="181"/>
      <c r="G111" s="182"/>
      <c r="H111" s="182"/>
      <c r="I111" s="182"/>
    </row>
    <row r="112" spans="3:9" ht="15" customHeight="1">
      <c r="C112" s="181"/>
      <c r="D112" s="181"/>
      <c r="E112" s="181"/>
      <c r="F112" s="181"/>
      <c r="G112" s="182"/>
      <c r="H112" s="182"/>
      <c r="I112" s="182"/>
    </row>
    <row r="113" spans="3:9" ht="15" customHeight="1">
      <c r="C113" s="181"/>
      <c r="D113" s="181"/>
      <c r="E113" s="181"/>
      <c r="F113" s="181"/>
      <c r="G113" s="182"/>
      <c r="H113" s="182"/>
      <c r="I113" s="182"/>
    </row>
    <row r="114" spans="2:8" ht="15" customHeight="1">
      <c r="B114" s="181"/>
      <c r="C114" s="181"/>
      <c r="D114" s="181"/>
      <c r="E114" s="181"/>
      <c r="F114" s="182"/>
      <c r="G114" s="182"/>
      <c r="H114" s="182"/>
    </row>
    <row r="115" spans="2:8" ht="15" customHeight="1">
      <c r="B115" s="181"/>
      <c r="C115" s="181"/>
      <c r="D115" s="181"/>
      <c r="E115" s="181"/>
      <c r="F115" s="182"/>
      <c r="G115" s="182"/>
      <c r="H115" s="182"/>
    </row>
    <row r="116" spans="2:8" ht="15" customHeight="1">
      <c r="B116" s="181"/>
      <c r="C116" s="181"/>
      <c r="D116" s="181"/>
      <c r="E116" s="181"/>
      <c r="F116" s="182"/>
      <c r="G116" s="182"/>
      <c r="H116" s="182"/>
    </row>
    <row r="117" spans="2:8" ht="15" customHeight="1">
      <c r="B117" s="181"/>
      <c r="C117" s="181"/>
      <c r="D117" s="181"/>
      <c r="E117" s="181"/>
      <c r="F117" s="182"/>
      <c r="G117" s="182"/>
      <c r="H117" s="182"/>
    </row>
    <row r="118" spans="6:9" ht="15" customHeight="1">
      <c r="F118" s="181"/>
      <c r="G118" s="182"/>
      <c r="H118" s="182"/>
      <c r="I118" s="182"/>
    </row>
    <row r="119" spans="3:6" ht="15" customHeight="1">
      <c r="C119"/>
      <c r="D119"/>
      <c r="E119"/>
      <c r="F119"/>
    </row>
    <row r="120" spans="3:6" ht="15" customHeight="1">
      <c r="C120"/>
      <c r="D120"/>
      <c r="E120"/>
      <c r="F120"/>
    </row>
    <row r="121" spans="3:6" ht="15" customHeight="1">
      <c r="C121"/>
      <c r="D121"/>
      <c r="E121"/>
      <c r="F121"/>
    </row>
    <row r="122" spans="3:6" ht="15" customHeight="1">
      <c r="C122"/>
      <c r="D122"/>
      <c r="E122"/>
      <c r="F122"/>
    </row>
    <row r="123" spans="3:6" ht="15" customHeight="1">
      <c r="C123"/>
      <c r="D123"/>
      <c r="E123"/>
      <c r="F123"/>
    </row>
    <row r="124" spans="3:6" ht="15" customHeight="1">
      <c r="C124"/>
      <c r="D124"/>
      <c r="E124"/>
      <c r="F124"/>
    </row>
    <row r="125" spans="3:6" ht="15" customHeight="1">
      <c r="C125"/>
      <c r="D125"/>
      <c r="E125"/>
      <c r="F125"/>
    </row>
    <row r="126" spans="3:6" ht="15" customHeight="1">
      <c r="C126"/>
      <c r="D126"/>
      <c r="E126"/>
      <c r="F126"/>
    </row>
    <row r="127" spans="3:6" ht="15" customHeight="1">
      <c r="C127"/>
      <c r="D127"/>
      <c r="E127"/>
      <c r="F127"/>
    </row>
    <row r="128" spans="3:6" ht="15" customHeight="1">
      <c r="C128"/>
      <c r="D128"/>
      <c r="E128"/>
      <c r="F128"/>
    </row>
    <row r="129" spans="3:6" ht="15" customHeight="1">
      <c r="C129"/>
      <c r="D129"/>
      <c r="E129"/>
      <c r="F129"/>
    </row>
    <row r="130" spans="3:6" ht="15" customHeight="1">
      <c r="C130"/>
      <c r="D130"/>
      <c r="E130"/>
      <c r="F130"/>
    </row>
    <row r="131" spans="3:6" ht="15" customHeight="1">
      <c r="C131"/>
      <c r="D131"/>
      <c r="E131"/>
      <c r="F131"/>
    </row>
    <row r="132" spans="3:6" ht="15" customHeight="1">
      <c r="C132"/>
      <c r="D132"/>
      <c r="E132"/>
      <c r="F132"/>
    </row>
    <row r="133" spans="3:6" ht="15" customHeight="1">
      <c r="C133"/>
      <c r="D133"/>
      <c r="E133"/>
      <c r="F133"/>
    </row>
    <row r="134" spans="3:6" ht="15" customHeight="1">
      <c r="C134"/>
      <c r="D134"/>
      <c r="E134"/>
      <c r="F134"/>
    </row>
    <row r="135" spans="3:6" ht="15" customHeight="1">
      <c r="C135"/>
      <c r="D135"/>
      <c r="E135"/>
      <c r="F135"/>
    </row>
    <row r="143" ht="15" customHeight="1" thickBot="1"/>
    <row r="144" spans="5:9" ht="15" customHeight="1" thickBot="1">
      <c r="E144" s="5"/>
      <c r="F144" s="6"/>
      <c r="G144" s="7" t="s">
        <v>74</v>
      </c>
      <c r="H144" s="6"/>
      <c r="I144" s="8"/>
    </row>
    <row r="145" ht="15" customHeight="1" thickBot="1"/>
    <row r="146" spans="3:11" ht="15" customHeight="1" thickBot="1">
      <c r="C146" s="9" t="s">
        <v>144</v>
      </c>
      <c r="D146" s="9" t="s">
        <v>148</v>
      </c>
      <c r="E146" s="9" t="s">
        <v>150</v>
      </c>
      <c r="F146" s="9" t="s">
        <v>149</v>
      </c>
      <c r="H146" s="9" t="s">
        <v>144</v>
      </c>
      <c r="I146" s="9" t="s">
        <v>148</v>
      </c>
      <c r="J146" s="9" t="s">
        <v>150</v>
      </c>
      <c r="K146" s="9" t="s">
        <v>149</v>
      </c>
    </row>
    <row r="147" spans="2:11" ht="15" customHeight="1" thickBot="1">
      <c r="B147" s="10"/>
      <c r="C147" s="9" t="s">
        <v>119</v>
      </c>
      <c r="D147" s="9" t="s">
        <v>146</v>
      </c>
      <c r="E147" s="9" t="s">
        <v>118</v>
      </c>
      <c r="F147" s="9" t="s">
        <v>147</v>
      </c>
      <c r="G147" s="10"/>
      <c r="H147" s="9" t="s">
        <v>119</v>
      </c>
      <c r="I147" s="9" t="s">
        <v>146</v>
      </c>
      <c r="J147" s="9" t="s">
        <v>118</v>
      </c>
      <c r="K147" s="9" t="s">
        <v>147</v>
      </c>
    </row>
    <row r="148" spans="2:11" ht="15" customHeight="1" thickBot="1">
      <c r="B148" s="14">
        <f>B6</f>
        <v>1987</v>
      </c>
      <c r="C148" s="15">
        <f>C6</f>
        <v>11.484</v>
      </c>
      <c r="D148" s="16">
        <f>D6</f>
        <v>3.49</v>
      </c>
      <c r="E148" s="16">
        <f>E6</f>
        <v>14750</v>
      </c>
      <c r="F148" s="17">
        <f>F6</f>
        <v>2.26</v>
      </c>
      <c r="G148" s="14">
        <f>B148</f>
        <v>1987</v>
      </c>
      <c r="H148" s="15">
        <f>LOG(C148)</f>
        <v>1.0600931838244683</v>
      </c>
      <c r="I148" s="16">
        <f>LOG(D148)</f>
        <v>0.5428254269591799</v>
      </c>
      <c r="J148" s="16">
        <f>LOG(E148)</f>
        <v>4.168792020314182</v>
      </c>
      <c r="K148" s="17">
        <f>LOG(F148)</f>
        <v>0.35410843914740087</v>
      </c>
    </row>
    <row r="149" spans="2:11" ht="15" customHeight="1" thickBot="1">
      <c r="B149" s="14">
        <f aca="true" t="shared" si="8" ref="B149:F163">B7</f>
        <v>1988</v>
      </c>
      <c r="C149" s="15">
        <f t="shared" si="8"/>
        <v>9.348</v>
      </c>
      <c r="D149" s="16">
        <f t="shared" si="8"/>
        <v>2.85</v>
      </c>
      <c r="E149" s="16">
        <f t="shared" si="8"/>
        <v>14276</v>
      </c>
      <c r="F149" s="17">
        <f t="shared" si="8"/>
        <v>2.54</v>
      </c>
      <c r="G149" s="14">
        <f aca="true" t="shared" si="9" ref="G149:G163">B149</f>
        <v>1988</v>
      </c>
      <c r="H149" s="15">
        <f aca="true" t="shared" si="10" ref="H149:H163">LOG(C149)</f>
        <v>0.9707187037201893</v>
      </c>
      <c r="I149" s="16">
        <f aca="true" t="shared" si="11" ref="I149:I163">LOG(D149)</f>
        <v>0.4548448600085102</v>
      </c>
      <c r="J149" s="16">
        <f aca="true" t="shared" si="12" ref="J149:J163">LOG(E149)</f>
        <v>4.1546065392836224</v>
      </c>
      <c r="K149" s="17">
        <f aca="true" t="shared" si="13" ref="K149:K163">LOG(F149)</f>
        <v>0.40483371661993806</v>
      </c>
    </row>
    <row r="150" spans="2:11" ht="15" customHeight="1" thickBot="1">
      <c r="B150" s="14">
        <f t="shared" si="8"/>
        <v>1989</v>
      </c>
      <c r="C150" s="15">
        <f t="shared" si="8"/>
        <v>8.429</v>
      </c>
      <c r="D150" s="16">
        <f t="shared" si="8"/>
        <v>4.06</v>
      </c>
      <c r="E150" s="16">
        <f t="shared" si="8"/>
        <v>13786</v>
      </c>
      <c r="F150" s="17">
        <f t="shared" si="8"/>
        <v>3.07</v>
      </c>
      <c r="G150" s="14">
        <f t="shared" si="9"/>
        <v>1989</v>
      </c>
      <c r="H150" s="15">
        <f t="shared" si="10"/>
        <v>0.9257760538367463</v>
      </c>
      <c r="I150" s="16">
        <f t="shared" si="11"/>
        <v>0.608526033577194</v>
      </c>
      <c r="J150" s="16">
        <f t="shared" si="12"/>
        <v>4.1394382741581675</v>
      </c>
      <c r="K150" s="17">
        <f t="shared" si="13"/>
        <v>0.4871383754771864</v>
      </c>
    </row>
    <row r="151" spans="2:11" ht="15" customHeight="1" thickBot="1">
      <c r="B151" s="14">
        <f t="shared" si="8"/>
        <v>1990</v>
      </c>
      <c r="C151" s="15">
        <f t="shared" si="8"/>
        <v>10.079</v>
      </c>
      <c r="D151" s="16">
        <f t="shared" si="8"/>
        <v>3.64</v>
      </c>
      <c r="E151" s="16">
        <f t="shared" si="8"/>
        <v>15213</v>
      </c>
      <c r="F151" s="17">
        <f t="shared" si="8"/>
        <v>2.91</v>
      </c>
      <c r="G151" s="14">
        <f t="shared" si="9"/>
        <v>1990</v>
      </c>
      <c r="H151" s="15">
        <f t="shared" si="10"/>
        <v>1.0034174452021936</v>
      </c>
      <c r="I151" s="16">
        <f t="shared" si="11"/>
        <v>0.561101383649056</v>
      </c>
      <c r="J151" s="16">
        <f t="shared" si="12"/>
        <v>4.182214865267536</v>
      </c>
      <c r="K151" s="17">
        <f t="shared" si="13"/>
        <v>0.4638929889859073</v>
      </c>
    </row>
    <row r="152" spans="2:11" ht="15" customHeight="1" thickBot="1">
      <c r="B152" s="14">
        <f t="shared" si="8"/>
        <v>1991</v>
      </c>
      <c r="C152" s="15">
        <f t="shared" si="8"/>
        <v>9.24</v>
      </c>
      <c r="D152" s="16">
        <f t="shared" si="8"/>
        <v>3.21</v>
      </c>
      <c r="E152" s="16">
        <f t="shared" si="8"/>
        <v>14224</v>
      </c>
      <c r="F152" s="17">
        <f t="shared" si="8"/>
        <v>2.73</v>
      </c>
      <c r="G152" s="14">
        <f t="shared" si="9"/>
        <v>1991</v>
      </c>
      <c r="H152" s="15">
        <f t="shared" si="10"/>
        <v>0.9656719712201066</v>
      </c>
      <c r="I152" s="16">
        <f t="shared" si="11"/>
        <v>0.506505032404872</v>
      </c>
      <c r="J152" s="16">
        <f t="shared" si="12"/>
        <v>4.153021743626138</v>
      </c>
      <c r="K152" s="17">
        <f t="shared" si="13"/>
        <v>0.436162647040756</v>
      </c>
    </row>
    <row r="153" spans="2:11" ht="15" customHeight="1" thickBot="1">
      <c r="B153" s="14">
        <f t="shared" si="8"/>
        <v>1992</v>
      </c>
      <c r="C153" s="15">
        <f t="shared" si="8"/>
        <v>8.862</v>
      </c>
      <c r="D153" s="16">
        <f t="shared" si="8"/>
        <v>3.66</v>
      </c>
      <c r="E153" s="16">
        <f t="shared" si="8"/>
        <v>14801</v>
      </c>
      <c r="F153" s="17">
        <f t="shared" si="8"/>
        <v>2.77</v>
      </c>
      <c r="G153" s="14">
        <f t="shared" si="9"/>
        <v>1992</v>
      </c>
      <c r="H153" s="15">
        <f t="shared" si="10"/>
        <v>0.9475317456955932</v>
      </c>
      <c r="I153" s="16">
        <f t="shared" si="11"/>
        <v>0.5634810853944107</v>
      </c>
      <c r="J153" s="16">
        <f t="shared" si="12"/>
        <v>4.170291058625393</v>
      </c>
      <c r="K153" s="17">
        <f t="shared" si="13"/>
        <v>0.4424797690644486</v>
      </c>
    </row>
    <row r="154" spans="2:11" ht="15" customHeight="1" thickBot="1">
      <c r="B154" s="14">
        <f t="shared" si="8"/>
        <v>1993</v>
      </c>
      <c r="C154" s="15">
        <f t="shared" si="8"/>
        <v>6.216</v>
      </c>
      <c r="D154" s="16">
        <f t="shared" si="8"/>
        <v>3.76</v>
      </c>
      <c r="E154" s="16">
        <f t="shared" si="8"/>
        <v>13165</v>
      </c>
      <c r="F154" s="17">
        <f t="shared" si="8"/>
        <v>3.59</v>
      </c>
      <c r="G154" s="14">
        <f t="shared" si="9"/>
        <v>1993</v>
      </c>
      <c r="H154" s="15">
        <f t="shared" si="10"/>
        <v>0.7935110057928578</v>
      </c>
      <c r="I154" s="16">
        <f t="shared" si="11"/>
        <v>0.575187844927661</v>
      </c>
      <c r="J154" s="16">
        <f t="shared" si="12"/>
        <v>4.1194208634420875</v>
      </c>
      <c r="K154" s="17">
        <f t="shared" si="13"/>
        <v>0.5550944485783191</v>
      </c>
    </row>
    <row r="155" spans="2:11" ht="15" customHeight="1" thickBot="1">
      <c r="B155" s="14">
        <f t="shared" si="8"/>
        <v>1994</v>
      </c>
      <c r="C155" s="15">
        <f t="shared" si="8"/>
        <v>8.253</v>
      </c>
      <c r="D155" s="16">
        <f t="shared" si="8"/>
        <v>3.49</v>
      </c>
      <c r="E155" s="16">
        <f t="shared" si="8"/>
        <v>14340</v>
      </c>
      <c r="F155" s="17">
        <f t="shared" si="8"/>
        <v>3.23</v>
      </c>
      <c r="G155" s="14">
        <f t="shared" si="9"/>
        <v>1994</v>
      </c>
      <c r="H155" s="15">
        <f t="shared" si="10"/>
        <v>0.916611845109346</v>
      </c>
      <c r="I155" s="16">
        <f t="shared" si="11"/>
        <v>0.5428254269591799</v>
      </c>
      <c r="J155" s="16">
        <f t="shared" si="12"/>
        <v>4.156549151331781</v>
      </c>
      <c r="K155" s="17">
        <f t="shared" si="13"/>
        <v>0.5092025223311029</v>
      </c>
    </row>
    <row r="156" spans="2:11" ht="15" customHeight="1" thickBot="1">
      <c r="B156" s="14">
        <f t="shared" si="8"/>
        <v>1995</v>
      </c>
      <c r="C156" s="15">
        <f t="shared" si="8"/>
        <v>8.038</v>
      </c>
      <c r="D156" s="16">
        <f t="shared" si="8"/>
        <v>3.13</v>
      </c>
      <c r="E156" s="16">
        <f t="shared" si="8"/>
        <v>14086</v>
      </c>
      <c r="F156" s="17">
        <f t="shared" si="8"/>
        <v>2.6</v>
      </c>
      <c r="G156" s="14">
        <f t="shared" si="9"/>
        <v>1995</v>
      </c>
      <c r="H156" s="15">
        <f t="shared" si="10"/>
        <v>0.9051480018560161</v>
      </c>
      <c r="I156" s="16">
        <f t="shared" si="11"/>
        <v>0.49554433754644844</v>
      </c>
      <c r="J156" s="16">
        <f t="shared" si="12"/>
        <v>4.1487876840563125</v>
      </c>
      <c r="K156" s="17">
        <f t="shared" si="13"/>
        <v>0.414973347970818</v>
      </c>
    </row>
    <row r="157" spans="2:11" ht="15" customHeight="1" thickBot="1">
      <c r="B157" s="14">
        <f t="shared" si="8"/>
        <v>1996</v>
      </c>
      <c r="C157" s="15">
        <f t="shared" si="8"/>
        <v>7.476</v>
      </c>
      <c r="D157" s="16">
        <f t="shared" si="8"/>
        <v>3.2</v>
      </c>
      <c r="E157" s="16">
        <f t="shared" si="8"/>
        <v>15422</v>
      </c>
      <c r="F157" s="17">
        <f t="shared" si="8"/>
        <v>2.89</v>
      </c>
      <c r="G157" s="14">
        <f t="shared" si="9"/>
        <v>1996</v>
      </c>
      <c r="H157" s="15">
        <f t="shared" si="10"/>
        <v>0.8736692927067943</v>
      </c>
      <c r="I157" s="16">
        <f t="shared" si="11"/>
        <v>0.5051499783199059</v>
      </c>
      <c r="J157" s="16">
        <f t="shared" si="12"/>
        <v>4.188140698788865</v>
      </c>
      <c r="K157" s="17">
        <f t="shared" si="13"/>
        <v>0.4608978427565478</v>
      </c>
    </row>
    <row r="158" spans="2:11" ht="15" customHeight="1" thickBot="1">
      <c r="B158" s="14">
        <f t="shared" si="8"/>
        <v>1997</v>
      </c>
      <c r="C158" s="15">
        <f t="shared" si="8"/>
        <v>5.911</v>
      </c>
      <c r="D158" s="16">
        <f t="shared" si="8"/>
        <v>3.65</v>
      </c>
      <c r="E158" s="16">
        <f t="shared" si="8"/>
        <v>13976</v>
      </c>
      <c r="F158" s="17">
        <f t="shared" si="8"/>
        <v>3.77</v>
      </c>
      <c r="G158" s="14">
        <f t="shared" si="9"/>
        <v>1997</v>
      </c>
      <c r="H158" s="15">
        <f t="shared" si="10"/>
        <v>0.7716609593488873</v>
      </c>
      <c r="I158" s="16">
        <f t="shared" si="11"/>
        <v>0.5622928644564746</v>
      </c>
      <c r="J158" s="16">
        <f t="shared" si="12"/>
        <v>4.145382891974875</v>
      </c>
      <c r="K158" s="17">
        <f t="shared" si="13"/>
        <v>0.5763413502057928</v>
      </c>
    </row>
    <row r="159" spans="2:11" ht="15" customHeight="1" thickBot="1">
      <c r="B159" s="14">
        <f t="shared" si="8"/>
        <v>1998</v>
      </c>
      <c r="C159" s="15">
        <f t="shared" si="8"/>
        <v>7.95</v>
      </c>
      <c r="D159" s="16">
        <f t="shared" si="8"/>
        <v>3.6</v>
      </c>
      <c r="E159" s="16">
        <f t="shared" si="8"/>
        <v>15231</v>
      </c>
      <c r="F159" s="17">
        <f t="shared" si="8"/>
        <v>3.64</v>
      </c>
      <c r="G159" s="14">
        <f t="shared" si="9"/>
        <v>1998</v>
      </c>
      <c r="H159" s="15">
        <f t="shared" si="10"/>
        <v>0.9003671286564703</v>
      </c>
      <c r="I159" s="16">
        <f t="shared" si="11"/>
        <v>0.5563025007672873</v>
      </c>
      <c r="J159" s="16">
        <f t="shared" si="12"/>
        <v>4.182728418124268</v>
      </c>
      <c r="K159" s="17">
        <f t="shared" si="13"/>
        <v>0.561101383649056</v>
      </c>
    </row>
    <row r="160" spans="2:11" ht="15" customHeight="1" thickBot="1">
      <c r="B160" s="14">
        <f t="shared" si="8"/>
        <v>1999</v>
      </c>
      <c r="C160" s="15">
        <f t="shared" si="8"/>
        <v>6.134</v>
      </c>
      <c r="D160" s="16">
        <f t="shared" si="8"/>
        <v>2.94</v>
      </c>
      <c r="E160" s="16">
        <f t="shared" si="8"/>
        <v>14575</v>
      </c>
      <c r="F160" s="17">
        <f t="shared" si="8"/>
        <v>2.82</v>
      </c>
      <c r="G160" s="14">
        <f t="shared" si="9"/>
        <v>1999</v>
      </c>
      <c r="H160" s="15">
        <f t="shared" si="10"/>
        <v>0.7877437716464667</v>
      </c>
      <c r="I160" s="16">
        <f t="shared" si="11"/>
        <v>0.4683473304121573</v>
      </c>
      <c r="J160" s="16">
        <f t="shared" si="12"/>
        <v>4.163608563431051</v>
      </c>
      <c r="K160" s="17">
        <f t="shared" si="13"/>
        <v>0.4502491083193611</v>
      </c>
    </row>
    <row r="161" spans="2:11" ht="15" customHeight="1" thickBot="1">
      <c r="B161" s="14">
        <f t="shared" si="8"/>
        <v>2000</v>
      </c>
      <c r="C161" s="15">
        <f t="shared" si="8"/>
        <v>5.868</v>
      </c>
      <c r="D161" s="16">
        <f t="shared" si="8"/>
        <v>3.12</v>
      </c>
      <c r="E161" s="16">
        <f t="shared" si="8"/>
        <v>13760</v>
      </c>
      <c r="F161" s="17">
        <f t="shared" si="8"/>
        <v>2.96</v>
      </c>
      <c r="G161" s="14">
        <f t="shared" si="9"/>
        <v>2000</v>
      </c>
      <c r="H161" s="15">
        <f t="shared" si="10"/>
        <v>0.7684901051712452</v>
      </c>
      <c r="I161" s="16">
        <f t="shared" si="11"/>
        <v>0.49415459401844286</v>
      </c>
      <c r="J161" s="16">
        <f t="shared" si="12"/>
        <v>4.1386184338994925</v>
      </c>
      <c r="K161" s="17">
        <f t="shared" si="13"/>
        <v>0.4712917110589386</v>
      </c>
    </row>
    <row r="162" spans="2:11" ht="15" customHeight="1" thickBot="1">
      <c r="B162" s="14">
        <f t="shared" si="8"/>
        <v>2001</v>
      </c>
      <c r="C162" s="15">
        <f t="shared" si="8"/>
        <v>3.16</v>
      </c>
      <c r="D162" s="16">
        <f t="shared" si="8"/>
        <v>3.58</v>
      </c>
      <c r="E162" s="16">
        <f t="shared" si="8"/>
        <v>13210</v>
      </c>
      <c r="F162" s="17">
        <f t="shared" si="8"/>
        <v>4.24</v>
      </c>
      <c r="G162" s="14">
        <f t="shared" si="9"/>
        <v>2001</v>
      </c>
      <c r="H162" s="15">
        <f t="shared" si="10"/>
        <v>0.4996870826184038</v>
      </c>
      <c r="I162" s="16">
        <f t="shared" si="11"/>
        <v>0.5538830266438743</v>
      </c>
      <c r="J162" s="16">
        <f t="shared" si="12"/>
        <v>4.120902817614527</v>
      </c>
      <c r="K162" s="17">
        <f t="shared" si="13"/>
        <v>0.6273658565927326</v>
      </c>
    </row>
    <row r="163" spans="2:11" ht="15" customHeight="1" thickBot="1">
      <c r="B163" s="14">
        <f t="shared" si="8"/>
        <v>2002</v>
      </c>
      <c r="C163" s="15">
        <f t="shared" si="8"/>
        <v>5.872</v>
      </c>
      <c r="D163" s="16">
        <f t="shared" si="8"/>
        <v>3.53</v>
      </c>
      <c r="E163" s="16">
        <f t="shared" si="8"/>
        <v>13750</v>
      </c>
      <c r="F163" s="17">
        <f t="shared" si="8"/>
        <v>3.69</v>
      </c>
      <c r="G163" s="14">
        <f t="shared" si="9"/>
        <v>2002</v>
      </c>
      <c r="H163" s="15">
        <f t="shared" si="10"/>
        <v>0.7687860469080141</v>
      </c>
      <c r="I163" s="16">
        <f t="shared" si="11"/>
        <v>0.5477747053878226</v>
      </c>
      <c r="J163" s="16">
        <f t="shared" si="12"/>
        <v>4.138302698166282</v>
      </c>
      <c r="K163" s="17">
        <f t="shared" si="13"/>
        <v>0.5670263661590603</v>
      </c>
    </row>
    <row r="164" spans="2:11" ht="15" customHeight="1">
      <c r="B164" s="42" t="s">
        <v>151</v>
      </c>
      <c r="C164" s="43">
        <f>AVERAGE(C144:C163)</f>
        <v>7.645</v>
      </c>
      <c r="D164" s="44">
        <f>AVERAGE(D144:D163)</f>
        <v>3.431875</v>
      </c>
      <c r="E164" s="44">
        <f>AVERAGE(E145:E163)</f>
        <v>14285.3125</v>
      </c>
      <c r="F164" s="44">
        <f>AVERAGE(F145:F163)</f>
        <v>3.1068750000000005</v>
      </c>
      <c r="G164" s="42" t="s">
        <v>151</v>
      </c>
      <c r="H164" s="43">
        <f>AVERAGE(H144:H163)</f>
        <v>0.8661802714571124</v>
      </c>
      <c r="I164" s="44">
        <f>AVERAGE(I144:I163)</f>
        <v>0.5336716519645298</v>
      </c>
      <c r="J164" s="44">
        <f>AVERAGE(J145:J163)</f>
        <v>4.1544254201315365</v>
      </c>
      <c r="K164" s="44">
        <f>AVERAGE(K145:K163)</f>
        <v>0.4863849921223355</v>
      </c>
    </row>
    <row r="165" spans="2:11" ht="15" customHeight="1">
      <c r="B165" s="46" t="s">
        <v>120</v>
      </c>
      <c r="C165" s="47">
        <f>STDEV(C148:C163)</f>
        <v>2.042814333217779</v>
      </c>
      <c r="D165" s="47">
        <f>STDEV(D148:D163)</f>
        <v>0.3249249913441562</v>
      </c>
      <c r="E165" s="47">
        <f>STDEV(E148:E163)</f>
        <v>682.0671246292405</v>
      </c>
      <c r="F165" s="47">
        <f>STDEV(F148:F163)</f>
        <v>0.5378068891340088</v>
      </c>
      <c r="G165" s="46" t="s">
        <v>120</v>
      </c>
      <c r="H165" s="47">
        <f>STDEV(H148:H163)</f>
        <v>0.13327484973142512</v>
      </c>
      <c r="I165" s="47">
        <f>STDEV(I148:I163)</f>
        <v>0.04173072768731557</v>
      </c>
      <c r="J165" s="47">
        <f>STDEV(J148:J163)</f>
        <v>0.020746159319501096</v>
      </c>
      <c r="K165" s="47">
        <f>STDEV(K148:K163)</f>
        <v>0.07379335302206669</v>
      </c>
    </row>
    <row r="166" spans="2:11" ht="15" customHeight="1" thickBot="1">
      <c r="B166" s="48" t="s">
        <v>5</v>
      </c>
      <c r="C166" s="49">
        <f>C165/C164</f>
        <v>0.26720919989768205</v>
      </c>
      <c r="D166" s="49">
        <f>D165/D164</f>
        <v>0.09467856240223091</v>
      </c>
      <c r="E166" s="49">
        <f>E165/E164</f>
        <v>0.047746041581466316</v>
      </c>
      <c r="F166" s="49">
        <f>F165/F164</f>
        <v>0.17310219726703155</v>
      </c>
      <c r="G166" s="48" t="s">
        <v>5</v>
      </c>
      <c r="H166" s="49">
        <f>H165/H164</f>
        <v>0.15386502570328284</v>
      </c>
      <c r="I166" s="49">
        <f>I165/I164</f>
        <v>0.07819551129181802</v>
      </c>
      <c r="J166" s="49">
        <f>J165/J164</f>
        <v>0.0049937493687982094</v>
      </c>
      <c r="K166" s="49">
        <f>K165/K164</f>
        <v>0.15171798928266725</v>
      </c>
    </row>
    <row r="168" ht="15" customHeight="1">
      <c r="B168" s="191" t="s">
        <v>76</v>
      </c>
    </row>
    <row r="169" ht="15" customHeight="1">
      <c r="B169" s="191" t="s">
        <v>77</v>
      </c>
    </row>
    <row r="170" ht="15" customHeight="1">
      <c r="B170" s="191" t="s">
        <v>78</v>
      </c>
    </row>
    <row r="171" ht="15" customHeight="1">
      <c r="B171" s="191" t="s">
        <v>0</v>
      </c>
    </row>
    <row r="172" ht="15" customHeight="1">
      <c r="B172" s="191" t="s">
        <v>1</v>
      </c>
    </row>
    <row r="173" ht="15" customHeight="1">
      <c r="B173" s="191" t="s">
        <v>2</v>
      </c>
    </row>
    <row r="174" ht="15" customHeight="1">
      <c r="B174" s="191" t="s">
        <v>3</v>
      </c>
    </row>
    <row r="175" ht="15" customHeight="1">
      <c r="B175" s="191" t="s">
        <v>4</v>
      </c>
    </row>
    <row r="176" ht="15" customHeight="1">
      <c r="B176" s="191"/>
    </row>
    <row r="177" spans="2:11" ht="15" customHeight="1">
      <c r="B177" s="191"/>
      <c r="C177" t="s">
        <v>6</v>
      </c>
      <c r="D177"/>
      <c r="E177"/>
      <c r="F177"/>
      <c r="G177"/>
      <c r="H177"/>
      <c r="I177"/>
      <c r="J177"/>
      <c r="K177"/>
    </row>
    <row r="178" spans="3:11" ht="15" customHeight="1" thickBot="1">
      <c r="C178"/>
      <c r="D178"/>
      <c r="E178"/>
      <c r="F178"/>
      <c r="G178"/>
      <c r="H178"/>
      <c r="I178"/>
      <c r="J178"/>
      <c r="K178"/>
    </row>
    <row r="179" spans="3:11" ht="15" customHeight="1">
      <c r="C179" s="193" t="s">
        <v>7</v>
      </c>
      <c r="D179" s="193"/>
      <c r="E179"/>
      <c r="F179"/>
      <c r="G179"/>
      <c r="H179"/>
      <c r="I179"/>
      <c r="J179"/>
      <c r="K179"/>
    </row>
    <row r="180" spans="3:11" ht="15" customHeight="1">
      <c r="C180" s="194" t="s">
        <v>8</v>
      </c>
      <c r="D180" s="40">
        <v>0.898904727131391</v>
      </c>
      <c r="E180"/>
      <c r="F180"/>
      <c r="G180"/>
      <c r="H180"/>
      <c r="I180"/>
      <c r="J180"/>
      <c r="K180"/>
    </row>
    <row r="181" spans="3:11" ht="15" customHeight="1">
      <c r="C181" s="194" t="s">
        <v>9</v>
      </c>
      <c r="D181" s="40">
        <v>0.8080297084591606</v>
      </c>
      <c r="E181"/>
      <c r="F181"/>
      <c r="G181"/>
      <c r="H181"/>
      <c r="I181"/>
      <c r="J181"/>
      <c r="K181"/>
    </row>
    <row r="182" spans="3:11" ht="15" customHeight="1">
      <c r="C182" s="194" t="s">
        <v>10</v>
      </c>
      <c r="D182" s="212">
        <v>0.7600371355739507</v>
      </c>
      <c r="E182"/>
      <c r="F182"/>
      <c r="G182"/>
      <c r="H182"/>
      <c r="I182"/>
      <c r="J182"/>
      <c r="K182"/>
    </row>
    <row r="183" spans="3:11" ht="15" customHeight="1">
      <c r="C183" s="194" t="s">
        <v>11</v>
      </c>
      <c r="D183" s="40">
        <v>0.06528602398728497</v>
      </c>
      <c r="E183"/>
      <c r="F183"/>
      <c r="G183"/>
      <c r="H183"/>
      <c r="I183"/>
      <c r="J183"/>
      <c r="K183"/>
    </row>
    <row r="184" spans="3:11" ht="15" customHeight="1" thickBot="1">
      <c r="C184" s="195" t="s">
        <v>12</v>
      </c>
      <c r="D184" s="27">
        <v>16</v>
      </c>
      <c r="E184"/>
      <c r="F184"/>
      <c r="G184"/>
      <c r="H184"/>
      <c r="I184"/>
      <c r="J184"/>
      <c r="K184"/>
    </row>
    <row r="185" spans="3:11" ht="15" customHeight="1">
      <c r="C185"/>
      <c r="D185"/>
      <c r="E185"/>
      <c r="F185"/>
      <c r="G185"/>
      <c r="H185"/>
      <c r="I185"/>
      <c r="J185"/>
      <c r="K185"/>
    </row>
    <row r="186" spans="3:11" ht="15" customHeight="1" thickBot="1">
      <c r="C186" t="s">
        <v>13</v>
      </c>
      <c r="D186"/>
      <c r="E186"/>
      <c r="F186"/>
      <c r="G186"/>
      <c r="H186"/>
      <c r="I186"/>
      <c r="J186"/>
      <c r="K186"/>
    </row>
    <row r="187" spans="3:11" ht="15" customHeight="1">
      <c r="C187" s="192"/>
      <c r="D187" s="192" t="s">
        <v>18</v>
      </c>
      <c r="E187" s="192" t="s">
        <v>19</v>
      </c>
      <c r="F187" s="192" t="s">
        <v>20</v>
      </c>
      <c r="G187" s="215" t="s">
        <v>21</v>
      </c>
      <c r="H187" s="192" t="s">
        <v>94</v>
      </c>
      <c r="I187"/>
      <c r="J187"/>
      <c r="K187"/>
    </row>
    <row r="188" spans="3:11" ht="15" customHeight="1">
      <c r="C188" s="194" t="s">
        <v>14</v>
      </c>
      <c r="D188" s="25">
        <v>3</v>
      </c>
      <c r="E188" s="40">
        <v>0.21528560442718897</v>
      </c>
      <c r="F188" s="40">
        <v>0.07176186814239632</v>
      </c>
      <c r="G188" s="214">
        <v>16.836557406326843</v>
      </c>
      <c r="H188" s="40">
        <v>0.00013414598569293413</v>
      </c>
      <c r="I188"/>
      <c r="J188"/>
      <c r="K188"/>
    </row>
    <row r="189" spans="3:11" ht="15" customHeight="1">
      <c r="C189" s="194" t="s">
        <v>15</v>
      </c>
      <c r="D189" s="25">
        <v>12</v>
      </c>
      <c r="E189" s="40">
        <v>0.051147179136820195</v>
      </c>
      <c r="F189" s="40">
        <v>0.00426226492806835</v>
      </c>
      <c r="G189" s="25"/>
      <c r="H189" s="25"/>
      <c r="I189"/>
      <c r="J189"/>
      <c r="K189"/>
    </row>
    <row r="190" spans="3:11" ht="15" customHeight="1" thickBot="1">
      <c r="C190" s="195" t="s">
        <v>16</v>
      </c>
      <c r="D190" s="27">
        <v>15</v>
      </c>
      <c r="E190" s="52">
        <v>0.2664327835640092</v>
      </c>
      <c r="F190" s="52"/>
      <c r="G190" s="27"/>
      <c r="H190" s="27"/>
      <c r="I190"/>
      <c r="J190"/>
      <c r="K190"/>
    </row>
    <row r="191" spans="3:12" ht="15" customHeight="1" thickBot="1">
      <c r="C191"/>
      <c r="D191"/>
      <c r="E191"/>
      <c r="F191"/>
      <c r="G191"/>
      <c r="H191"/>
      <c r="I191"/>
      <c r="J191"/>
      <c r="K191"/>
      <c r="L191"/>
    </row>
    <row r="192" spans="3:12" ht="15" customHeight="1">
      <c r="C192" s="192"/>
      <c r="D192" s="192" t="s">
        <v>22</v>
      </c>
      <c r="E192" s="192" t="s">
        <v>75</v>
      </c>
      <c r="F192" s="192" t="s">
        <v>23</v>
      </c>
      <c r="G192" s="192" t="s">
        <v>24</v>
      </c>
      <c r="H192" s="192" t="s">
        <v>95</v>
      </c>
      <c r="I192" s="192" t="s">
        <v>96</v>
      </c>
      <c r="J192" s="192" t="s">
        <v>97</v>
      </c>
      <c r="K192"/>
      <c r="L192"/>
    </row>
    <row r="193" spans="3:12" ht="15" customHeight="1">
      <c r="C193" s="194" t="s">
        <v>17</v>
      </c>
      <c r="D193" s="40">
        <v>-7.608805514694456</v>
      </c>
      <c r="E193" s="40">
        <v>3.8869408025779943</v>
      </c>
      <c r="F193" s="40">
        <v>-1.9575305879749836</v>
      </c>
      <c r="G193" s="40">
        <v>0.07395036251311937</v>
      </c>
      <c r="H193" s="40">
        <v>-16.07772199378268</v>
      </c>
      <c r="I193" s="40">
        <v>0.8601109643937672</v>
      </c>
      <c r="J193" s="40">
        <v>-16.07772199378268</v>
      </c>
      <c r="K193"/>
      <c r="L193"/>
    </row>
    <row r="194" spans="3:12" ht="15" customHeight="1">
      <c r="C194" s="194" t="s">
        <v>146</v>
      </c>
      <c r="D194" s="212">
        <v>1.2824930604724216</v>
      </c>
      <c r="E194" s="40">
        <v>0.46281419528129664</v>
      </c>
      <c r="F194" s="212">
        <v>2.7710754630007135</v>
      </c>
      <c r="G194" s="40">
        <v>0.01692812581252524</v>
      </c>
      <c r="H194" s="40">
        <v>0.2741075551994532</v>
      </c>
      <c r="I194" s="40">
        <v>2.2908785657453903</v>
      </c>
      <c r="J194" s="40">
        <v>0.2741075551994532</v>
      </c>
      <c r="K194"/>
      <c r="L194"/>
    </row>
    <row r="195" spans="3:12" ht="15" customHeight="1">
      <c r="C195" s="194" t="s">
        <v>118</v>
      </c>
      <c r="D195" s="212">
        <v>2.0478125241679055</v>
      </c>
      <c r="E195" s="40">
        <v>0.922359404736757</v>
      </c>
      <c r="F195" s="212">
        <v>2.2201893466379894</v>
      </c>
      <c r="G195" s="40">
        <v>0.04642267617923724</v>
      </c>
      <c r="H195" s="40">
        <v>0.038164021871121445</v>
      </c>
      <c r="I195" s="40">
        <v>4.05746102646469</v>
      </c>
      <c r="J195" s="40">
        <v>0.038164021871121445</v>
      </c>
      <c r="K195"/>
      <c r="L195"/>
    </row>
    <row r="196" spans="3:12" ht="15" customHeight="1" thickBot="1">
      <c r="C196" s="195" t="s">
        <v>147</v>
      </c>
      <c r="D196" s="213">
        <v>-1.4739945141036432</v>
      </c>
      <c r="E196" s="52">
        <v>0.2914881882774771</v>
      </c>
      <c r="F196" s="213">
        <v>-5.056789857640818</v>
      </c>
      <c r="G196" s="52">
        <v>0.0002813159385575144</v>
      </c>
      <c r="H196" s="52">
        <v>-2.109092717689717</v>
      </c>
      <c r="I196" s="52">
        <v>-0.8388963105175693</v>
      </c>
      <c r="J196" s="52">
        <v>-2.109092717689717</v>
      </c>
      <c r="K196"/>
      <c r="L196"/>
    </row>
    <row r="197" spans="3:12" ht="15" customHeight="1" thickBot="1">
      <c r="C197"/>
      <c r="D197"/>
      <c r="E197"/>
      <c r="F197"/>
      <c r="G197"/>
      <c r="H197"/>
      <c r="I197"/>
      <c r="J197"/>
      <c r="K197"/>
      <c r="L197"/>
    </row>
    <row r="198" spans="3:12" ht="15" customHeight="1">
      <c r="C198" s="11"/>
      <c r="D198" s="12"/>
      <c r="E198" s="216">
        <f>D194</f>
        <v>1.2824930604724216</v>
      </c>
      <c r="F198" s="216">
        <f>D195</f>
        <v>2.0478125241679055</v>
      </c>
      <c r="G198" s="217">
        <f>D196</f>
        <v>-1.4739945141036432</v>
      </c>
      <c r="H198"/>
      <c r="I198"/>
      <c r="J198"/>
      <c r="K198"/>
      <c r="L198"/>
    </row>
    <row r="199" spans="3:11" ht="15" customHeight="1" thickBot="1">
      <c r="C199" s="26" t="s">
        <v>123</v>
      </c>
      <c r="D199" s="77">
        <f>EXP(D193)</f>
        <v>0.0004960640459408719</v>
      </c>
      <c r="E199" s="218" t="s">
        <v>148</v>
      </c>
      <c r="F199" s="218" t="s">
        <v>62</v>
      </c>
      <c r="G199" s="53" t="s">
        <v>149</v>
      </c>
      <c r="H199"/>
      <c r="I199"/>
      <c r="J199"/>
      <c r="K199"/>
    </row>
    <row r="200" spans="3:11" ht="15" customHeight="1">
      <c r="C200"/>
      <c r="D200"/>
      <c r="E200"/>
      <c r="F200"/>
      <c r="G200"/>
      <c r="H200"/>
      <c r="I200"/>
      <c r="J200"/>
      <c r="K200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0"/>
  <sheetViews>
    <sheetView zoomScale="125" zoomScaleNormal="125" workbookViewId="0" topLeftCell="A1">
      <selection activeCell="A4" sqref="A4"/>
    </sheetView>
  </sheetViews>
  <sheetFormatPr defaultColWidth="11.5546875" defaultRowHeight="15.75"/>
  <cols>
    <col min="1" max="1" width="3.4453125" style="0" customWidth="1"/>
    <col min="2" max="2" width="6.5546875" style="0" customWidth="1"/>
    <col min="3" max="3" width="8.99609375" style="0" customWidth="1"/>
    <col min="4" max="4" width="10.3359375" style="0" customWidth="1"/>
    <col min="5" max="5" width="11.5546875" style="0" customWidth="1"/>
    <col min="6" max="6" width="7.10546875" style="0" customWidth="1"/>
    <col min="7" max="7" width="6.6640625" style="19" customWidth="1"/>
    <col min="8" max="8" width="9.6640625" style="0" customWidth="1"/>
    <col min="9" max="9" width="9.99609375" style="0" customWidth="1"/>
    <col min="10" max="10" width="11.10546875" style="0" bestFit="1" customWidth="1"/>
    <col min="11" max="11" width="11.4453125" style="0" bestFit="1" customWidth="1"/>
    <col min="13" max="13" width="4.5546875" style="0" customWidth="1"/>
    <col min="14" max="14" width="5.3359375" style="0" customWidth="1"/>
  </cols>
  <sheetData>
    <row r="1" spans="2:11" ht="28.5">
      <c r="B1" s="1"/>
      <c r="E1" s="1"/>
      <c r="F1" s="1"/>
      <c r="G1" s="2" t="s">
        <v>113</v>
      </c>
      <c r="H1" s="1"/>
      <c r="I1" s="60"/>
      <c r="J1" s="1"/>
      <c r="K1" s="1"/>
    </row>
    <row r="2" spans="2:11" ht="12.75">
      <c r="B2" s="1"/>
      <c r="E2" s="1"/>
      <c r="F2" s="1"/>
      <c r="G2" s="3" t="s">
        <v>114</v>
      </c>
      <c r="H2" s="1"/>
      <c r="I2" s="60"/>
      <c r="J2" s="1"/>
      <c r="K2" s="1"/>
    </row>
    <row r="3" spans="2:11" ht="12.75">
      <c r="B3" s="1"/>
      <c r="E3" s="1"/>
      <c r="F3" s="1"/>
      <c r="G3" s="3" t="s">
        <v>115</v>
      </c>
      <c r="H3" s="1"/>
      <c r="I3" s="60"/>
      <c r="J3" s="1"/>
      <c r="K3" s="1"/>
    </row>
    <row r="4" spans="2:12" ht="13.5" thickBot="1">
      <c r="B4" s="185" t="s">
        <v>87</v>
      </c>
      <c r="E4" s="1"/>
      <c r="F4" s="1"/>
      <c r="G4" s="1"/>
      <c r="H4" s="1"/>
      <c r="I4" s="60"/>
      <c r="J4" s="1"/>
      <c r="L4" s="4" t="s">
        <v>145</v>
      </c>
    </row>
    <row r="5" spans="2:11" ht="13.5" thickBot="1">
      <c r="B5" s="1"/>
      <c r="E5" s="5"/>
      <c r="F5" s="6"/>
      <c r="G5" s="7" t="s">
        <v>82</v>
      </c>
      <c r="H5" s="6"/>
      <c r="I5" s="6"/>
      <c r="J5" s="201"/>
      <c r="K5" s="1"/>
    </row>
    <row r="6" spans="2:11" ht="12.75">
      <c r="B6" s="1"/>
      <c r="C6" s="183"/>
      <c r="D6" s="183"/>
      <c r="E6" s="184"/>
      <c r="F6" s="183"/>
      <c r="G6" s="183"/>
      <c r="H6" s="183"/>
      <c r="I6" s="1"/>
      <c r="J6" s="1"/>
      <c r="K6" s="1"/>
    </row>
    <row r="7" spans="2:11" ht="12.75">
      <c r="B7" s="1" t="s">
        <v>83</v>
      </c>
      <c r="C7" s="183"/>
      <c r="D7" s="183"/>
      <c r="E7" s="184"/>
      <c r="F7" s="183"/>
      <c r="G7" s="183"/>
      <c r="H7" s="183"/>
      <c r="I7" s="1"/>
      <c r="J7" s="1"/>
      <c r="K7" s="1"/>
    </row>
    <row r="8" ht="12.75">
      <c r="B8" t="s">
        <v>84</v>
      </c>
    </row>
    <row r="9" ht="12.75">
      <c r="B9" t="s">
        <v>85</v>
      </c>
    </row>
    <row r="10" spans="4:10" s="3" customFormat="1" ht="13.5" thickBot="1">
      <c r="D10" s="3" t="s">
        <v>92</v>
      </c>
      <c r="G10" s="178"/>
      <c r="J10" s="3" t="s">
        <v>93</v>
      </c>
    </row>
    <row r="11" spans="2:12" ht="13.5" thickBot="1">
      <c r="B11" s="1"/>
      <c r="C11" s="9" t="s">
        <v>144</v>
      </c>
      <c r="D11" s="9" t="s">
        <v>148</v>
      </c>
      <c r="E11" s="9" t="s">
        <v>150</v>
      </c>
      <c r="F11" s="9" t="s">
        <v>149</v>
      </c>
      <c r="G11" s="178"/>
      <c r="I11" s="9" t="s">
        <v>144</v>
      </c>
      <c r="J11" s="9" t="s">
        <v>148</v>
      </c>
      <c r="K11" s="9" t="s">
        <v>150</v>
      </c>
      <c r="L11" s="9" t="s">
        <v>149</v>
      </c>
    </row>
    <row r="12" spans="2:12" ht="13.5" thickBot="1">
      <c r="B12" s="10"/>
      <c r="C12" s="9" t="s">
        <v>119</v>
      </c>
      <c r="D12" s="9" t="s">
        <v>146</v>
      </c>
      <c r="E12" s="9" t="s">
        <v>118</v>
      </c>
      <c r="F12" s="9" t="s">
        <v>147</v>
      </c>
      <c r="G12" s="178"/>
      <c r="I12" s="9" t="s">
        <v>88</v>
      </c>
      <c r="J12" s="9" t="s">
        <v>89</v>
      </c>
      <c r="K12" s="9" t="s">
        <v>90</v>
      </c>
      <c r="L12" s="9" t="s">
        <v>91</v>
      </c>
    </row>
    <row r="13" spans="2:12" ht="13.5" thickBot="1">
      <c r="B13" s="189">
        <v>1987</v>
      </c>
      <c r="C13" s="190">
        <v>11.484</v>
      </c>
      <c r="D13" s="102">
        <v>3.49</v>
      </c>
      <c r="E13" s="102">
        <v>14750</v>
      </c>
      <c r="F13" s="102">
        <v>2.26</v>
      </c>
      <c r="G13" s="83"/>
      <c r="H13" s="189">
        <v>1987</v>
      </c>
      <c r="I13" s="188">
        <f>LOG(C13)</f>
        <v>1.0600931838244683</v>
      </c>
      <c r="J13" s="188">
        <f>LOG(D13)</f>
        <v>0.5428254269591799</v>
      </c>
      <c r="K13" s="188">
        <f>LOG(E13)</f>
        <v>4.168792020314182</v>
      </c>
      <c r="L13" s="188">
        <f>LOG(F13)</f>
        <v>0.35410843914740087</v>
      </c>
    </row>
    <row r="14" spans="2:12" ht="13.5" thickBot="1">
      <c r="B14" s="189">
        <v>1988</v>
      </c>
      <c r="C14" s="190">
        <v>9.348</v>
      </c>
      <c r="D14" s="102">
        <v>2.85</v>
      </c>
      <c r="E14" s="102">
        <v>14276</v>
      </c>
      <c r="F14" s="102">
        <v>2.54</v>
      </c>
      <c r="G14" s="83"/>
      <c r="H14" s="189">
        <v>1988</v>
      </c>
      <c r="I14" s="188">
        <f aca="true" t="shared" si="0" ref="I14:I28">LOG(C14)</f>
        <v>0.9707187037201893</v>
      </c>
      <c r="J14" s="188">
        <f aca="true" t="shared" si="1" ref="J14:J28">LOG(D14)</f>
        <v>0.4548448600085102</v>
      </c>
      <c r="K14" s="188">
        <f aca="true" t="shared" si="2" ref="K14:K28">LOG(E14)</f>
        <v>4.1546065392836224</v>
      </c>
      <c r="L14" s="188">
        <f aca="true" t="shared" si="3" ref="L14:L28">LOG(F14)</f>
        <v>0.40483371661993806</v>
      </c>
    </row>
    <row r="15" spans="2:12" ht="13.5" thickBot="1">
      <c r="B15" s="189">
        <v>1989</v>
      </c>
      <c r="C15" s="190">
        <v>8.429</v>
      </c>
      <c r="D15" s="102">
        <v>4.06</v>
      </c>
      <c r="E15" s="102">
        <v>13786</v>
      </c>
      <c r="F15" s="102">
        <v>3.07</v>
      </c>
      <c r="G15" s="83"/>
      <c r="H15" s="189">
        <v>1989</v>
      </c>
      <c r="I15" s="188">
        <f t="shared" si="0"/>
        <v>0.9257760538367463</v>
      </c>
      <c r="J15" s="188">
        <f t="shared" si="1"/>
        <v>0.608526033577194</v>
      </c>
      <c r="K15" s="188">
        <f t="shared" si="2"/>
        <v>4.1394382741581675</v>
      </c>
      <c r="L15" s="188">
        <f t="shared" si="3"/>
        <v>0.4871383754771864</v>
      </c>
    </row>
    <row r="16" spans="2:12" ht="13.5" thickBot="1">
      <c r="B16" s="189">
        <v>1990</v>
      </c>
      <c r="C16" s="190">
        <v>10.079</v>
      </c>
      <c r="D16" s="102">
        <v>3.64</v>
      </c>
      <c r="E16" s="102">
        <v>15213</v>
      </c>
      <c r="F16" s="102">
        <v>2.91</v>
      </c>
      <c r="G16" s="83"/>
      <c r="H16" s="189">
        <v>1990</v>
      </c>
      <c r="I16" s="188">
        <f t="shared" si="0"/>
        <v>1.0034174452021936</v>
      </c>
      <c r="J16" s="188">
        <f t="shared" si="1"/>
        <v>0.561101383649056</v>
      </c>
      <c r="K16" s="188">
        <f t="shared" si="2"/>
        <v>4.182214865267536</v>
      </c>
      <c r="L16" s="188">
        <f t="shared" si="3"/>
        <v>0.4638929889859073</v>
      </c>
    </row>
    <row r="17" spans="2:12" ht="13.5" thickBot="1">
      <c r="B17" s="189">
        <v>1991</v>
      </c>
      <c r="C17" s="190">
        <v>9.24</v>
      </c>
      <c r="D17" s="102">
        <v>3.21</v>
      </c>
      <c r="E17" s="102">
        <v>14224</v>
      </c>
      <c r="F17" s="102">
        <v>2.73</v>
      </c>
      <c r="G17" s="83"/>
      <c r="H17" s="189">
        <v>1991</v>
      </c>
      <c r="I17" s="188">
        <f t="shared" si="0"/>
        <v>0.9656719712201066</v>
      </c>
      <c r="J17" s="188">
        <f t="shared" si="1"/>
        <v>0.506505032404872</v>
      </c>
      <c r="K17" s="188">
        <f t="shared" si="2"/>
        <v>4.153021743626138</v>
      </c>
      <c r="L17" s="188">
        <f t="shared" si="3"/>
        <v>0.436162647040756</v>
      </c>
    </row>
    <row r="18" spans="2:12" ht="13.5" thickBot="1">
      <c r="B18" s="189">
        <v>1992</v>
      </c>
      <c r="C18" s="190">
        <v>8.862</v>
      </c>
      <c r="D18" s="102">
        <v>3.66</v>
      </c>
      <c r="E18" s="102">
        <v>14801</v>
      </c>
      <c r="F18" s="102">
        <v>2.77</v>
      </c>
      <c r="G18" s="83"/>
      <c r="H18" s="189">
        <v>1992</v>
      </c>
      <c r="I18" s="188">
        <f t="shared" si="0"/>
        <v>0.9475317456955932</v>
      </c>
      <c r="J18" s="188">
        <f t="shared" si="1"/>
        <v>0.5634810853944107</v>
      </c>
      <c r="K18" s="188">
        <f t="shared" si="2"/>
        <v>4.170291058625393</v>
      </c>
      <c r="L18" s="188">
        <f t="shared" si="3"/>
        <v>0.4424797690644486</v>
      </c>
    </row>
    <row r="19" spans="2:12" ht="13.5" thickBot="1">
      <c r="B19" s="189">
        <v>1993</v>
      </c>
      <c r="C19" s="190">
        <v>6.216</v>
      </c>
      <c r="D19" s="102">
        <v>3.76</v>
      </c>
      <c r="E19" s="102">
        <v>13165</v>
      </c>
      <c r="F19" s="102">
        <v>3.59</v>
      </c>
      <c r="G19" s="83"/>
      <c r="H19" s="189">
        <v>1993</v>
      </c>
      <c r="I19" s="188">
        <f t="shared" si="0"/>
        <v>0.7935110057928578</v>
      </c>
      <c r="J19" s="188">
        <f t="shared" si="1"/>
        <v>0.575187844927661</v>
      </c>
      <c r="K19" s="188">
        <f t="shared" si="2"/>
        <v>4.1194208634420875</v>
      </c>
      <c r="L19" s="188">
        <f t="shared" si="3"/>
        <v>0.5550944485783191</v>
      </c>
    </row>
    <row r="20" spans="2:12" ht="13.5" thickBot="1">
      <c r="B20" s="189">
        <v>1994</v>
      </c>
      <c r="C20" s="190">
        <v>8.253</v>
      </c>
      <c r="D20" s="102">
        <v>3.49</v>
      </c>
      <c r="E20" s="102">
        <v>14340</v>
      </c>
      <c r="F20" s="102">
        <v>3.23</v>
      </c>
      <c r="G20" s="83"/>
      <c r="H20" s="189">
        <v>1994</v>
      </c>
      <c r="I20" s="188">
        <f t="shared" si="0"/>
        <v>0.916611845109346</v>
      </c>
      <c r="J20" s="188">
        <f t="shared" si="1"/>
        <v>0.5428254269591799</v>
      </c>
      <c r="K20" s="188">
        <f t="shared" si="2"/>
        <v>4.156549151331781</v>
      </c>
      <c r="L20" s="188">
        <f t="shared" si="3"/>
        <v>0.5092025223311029</v>
      </c>
    </row>
    <row r="21" spans="2:12" ht="13.5" thickBot="1">
      <c r="B21" s="189">
        <v>1995</v>
      </c>
      <c r="C21" s="190">
        <v>8.038</v>
      </c>
      <c r="D21" s="102">
        <v>3.13</v>
      </c>
      <c r="E21" s="102">
        <v>14086</v>
      </c>
      <c r="F21" s="102">
        <v>2.6</v>
      </c>
      <c r="G21" s="83"/>
      <c r="H21" s="189">
        <v>1995</v>
      </c>
      <c r="I21" s="188">
        <f t="shared" si="0"/>
        <v>0.9051480018560161</v>
      </c>
      <c r="J21" s="188">
        <f t="shared" si="1"/>
        <v>0.49554433754644844</v>
      </c>
      <c r="K21" s="188">
        <f t="shared" si="2"/>
        <v>4.1487876840563125</v>
      </c>
      <c r="L21" s="188">
        <f t="shared" si="3"/>
        <v>0.414973347970818</v>
      </c>
    </row>
    <row r="22" spans="2:12" ht="13.5" thickBot="1">
      <c r="B22" s="189">
        <v>1996</v>
      </c>
      <c r="C22" s="190">
        <v>7.476</v>
      </c>
      <c r="D22" s="102">
        <v>3.2</v>
      </c>
      <c r="E22" s="102">
        <v>15422</v>
      </c>
      <c r="F22" s="102">
        <v>2.89</v>
      </c>
      <c r="G22" s="83"/>
      <c r="H22" s="189">
        <v>1996</v>
      </c>
      <c r="I22" s="188">
        <f t="shared" si="0"/>
        <v>0.8736692927067943</v>
      </c>
      <c r="J22" s="188">
        <f t="shared" si="1"/>
        <v>0.5051499783199059</v>
      </c>
      <c r="K22" s="188">
        <f t="shared" si="2"/>
        <v>4.188140698788865</v>
      </c>
      <c r="L22" s="188">
        <f t="shared" si="3"/>
        <v>0.4608978427565478</v>
      </c>
    </row>
    <row r="23" spans="2:12" ht="13.5" thickBot="1">
      <c r="B23" s="189">
        <v>1997</v>
      </c>
      <c r="C23" s="190">
        <v>5.911</v>
      </c>
      <c r="D23" s="102">
        <v>3.65</v>
      </c>
      <c r="E23" s="102">
        <v>13976</v>
      </c>
      <c r="F23" s="102">
        <v>3.77</v>
      </c>
      <c r="G23" s="83"/>
      <c r="H23" s="189">
        <v>1997</v>
      </c>
      <c r="I23" s="188">
        <f t="shared" si="0"/>
        <v>0.7716609593488873</v>
      </c>
      <c r="J23" s="188">
        <f t="shared" si="1"/>
        <v>0.5622928644564746</v>
      </c>
      <c r="K23" s="188">
        <f t="shared" si="2"/>
        <v>4.145382891974875</v>
      </c>
      <c r="L23" s="188">
        <f t="shared" si="3"/>
        <v>0.5763413502057928</v>
      </c>
    </row>
    <row r="24" spans="2:12" ht="13.5" thickBot="1">
      <c r="B24" s="189">
        <v>1998</v>
      </c>
      <c r="C24" s="190">
        <v>7.95</v>
      </c>
      <c r="D24" s="102">
        <v>3.6</v>
      </c>
      <c r="E24" s="102">
        <v>15231</v>
      </c>
      <c r="F24" s="102">
        <v>3.64</v>
      </c>
      <c r="G24" s="83"/>
      <c r="H24" s="189">
        <v>1998</v>
      </c>
      <c r="I24" s="188">
        <f t="shared" si="0"/>
        <v>0.9003671286564703</v>
      </c>
      <c r="J24" s="188">
        <f t="shared" si="1"/>
        <v>0.5563025007672873</v>
      </c>
      <c r="K24" s="188">
        <f t="shared" si="2"/>
        <v>4.182728418124268</v>
      </c>
      <c r="L24" s="188">
        <f t="shared" si="3"/>
        <v>0.561101383649056</v>
      </c>
    </row>
    <row r="25" spans="2:12" ht="13.5" thickBot="1">
      <c r="B25" s="189">
        <v>1999</v>
      </c>
      <c r="C25" s="190">
        <v>6.134</v>
      </c>
      <c r="D25" s="102">
        <v>2.94</v>
      </c>
      <c r="E25" s="102">
        <v>14575</v>
      </c>
      <c r="F25" s="102">
        <v>2.82</v>
      </c>
      <c r="G25" s="83"/>
      <c r="H25" s="189">
        <v>1999</v>
      </c>
      <c r="I25" s="188">
        <f t="shared" si="0"/>
        <v>0.7877437716464667</v>
      </c>
      <c r="J25" s="188">
        <f t="shared" si="1"/>
        <v>0.4683473304121573</v>
      </c>
      <c r="K25" s="188">
        <f t="shared" si="2"/>
        <v>4.163608563431051</v>
      </c>
      <c r="L25" s="188">
        <f t="shared" si="3"/>
        <v>0.4502491083193611</v>
      </c>
    </row>
    <row r="26" spans="2:12" ht="13.5" thickBot="1">
      <c r="B26" s="189">
        <v>2000</v>
      </c>
      <c r="C26" s="190">
        <v>5.868</v>
      </c>
      <c r="D26" s="102">
        <v>3.12</v>
      </c>
      <c r="E26" s="102">
        <v>13760</v>
      </c>
      <c r="F26" s="102">
        <v>2.96</v>
      </c>
      <c r="G26" s="83"/>
      <c r="H26" s="189">
        <v>2000</v>
      </c>
      <c r="I26" s="188">
        <f t="shared" si="0"/>
        <v>0.7684901051712452</v>
      </c>
      <c r="J26" s="188">
        <f t="shared" si="1"/>
        <v>0.49415459401844286</v>
      </c>
      <c r="K26" s="188">
        <f t="shared" si="2"/>
        <v>4.1386184338994925</v>
      </c>
      <c r="L26" s="188">
        <f t="shared" si="3"/>
        <v>0.4712917110589386</v>
      </c>
    </row>
    <row r="27" spans="2:12" ht="13.5" thickBot="1">
      <c r="B27" s="189">
        <v>2001</v>
      </c>
      <c r="C27" s="190">
        <v>3.16</v>
      </c>
      <c r="D27" s="102">
        <v>3.58</v>
      </c>
      <c r="E27" s="102">
        <v>13210</v>
      </c>
      <c r="F27" s="102">
        <v>4.24</v>
      </c>
      <c r="G27" s="83"/>
      <c r="H27" s="189">
        <v>2001</v>
      </c>
      <c r="I27" s="188">
        <f t="shared" si="0"/>
        <v>0.4996870826184038</v>
      </c>
      <c r="J27" s="188">
        <f t="shared" si="1"/>
        <v>0.5538830266438743</v>
      </c>
      <c r="K27" s="188">
        <f t="shared" si="2"/>
        <v>4.120902817614527</v>
      </c>
      <c r="L27" s="188">
        <f t="shared" si="3"/>
        <v>0.6273658565927326</v>
      </c>
    </row>
    <row r="28" spans="2:12" ht="13.5" thickBot="1">
      <c r="B28" s="189">
        <v>2002</v>
      </c>
      <c r="C28" s="190">
        <v>5.872</v>
      </c>
      <c r="D28" s="102">
        <v>3.53</v>
      </c>
      <c r="E28" s="102">
        <v>13750</v>
      </c>
      <c r="F28" s="102">
        <v>3.69</v>
      </c>
      <c r="G28" s="83"/>
      <c r="H28" s="189">
        <v>2002</v>
      </c>
      <c r="I28" s="188">
        <f t="shared" si="0"/>
        <v>0.7687860469080141</v>
      </c>
      <c r="J28" s="188">
        <f t="shared" si="1"/>
        <v>0.5477747053878226</v>
      </c>
      <c r="K28" s="188">
        <f t="shared" si="2"/>
        <v>4.138302698166282</v>
      </c>
      <c r="L28" s="188">
        <f t="shared" si="3"/>
        <v>0.5670263661590603</v>
      </c>
    </row>
    <row r="29" spans="2:7" ht="12.75">
      <c r="B29" s="42" t="s">
        <v>151</v>
      </c>
      <c r="C29" s="43">
        <f>AVERAGE(C8:C28)</f>
        <v>7.645</v>
      </c>
      <c r="D29" s="44">
        <f>AVERAGE(D8:D28)</f>
        <v>3.431875</v>
      </c>
      <c r="E29" s="44">
        <f>AVERAGE(E8:E28)</f>
        <v>14285.3125</v>
      </c>
      <c r="F29" s="44">
        <f>AVERAGE(F8:F28)</f>
        <v>3.1068750000000005</v>
      </c>
      <c r="G29" s="186"/>
    </row>
    <row r="30" spans="2:7" ht="12.75">
      <c r="B30" s="46" t="s">
        <v>120</v>
      </c>
      <c r="C30" s="47">
        <f>STDEV(C13:C28)</f>
        <v>2.042814333217779</v>
      </c>
      <c r="D30" s="47">
        <f>STDEV(D13:D28)</f>
        <v>0.3249249913441562</v>
      </c>
      <c r="E30" s="47">
        <f>STDEV(E13:E28)</f>
        <v>682.0671246292405</v>
      </c>
      <c r="F30" s="47">
        <f>STDEV(F13:F28)</f>
        <v>0.5378068891340088</v>
      </c>
      <c r="G30" s="187"/>
    </row>
    <row r="31" spans="2:7" ht="13.5" thickBot="1">
      <c r="B31" s="48" t="s">
        <v>5</v>
      </c>
      <c r="C31" s="49">
        <f>C30/C29</f>
        <v>0.26720919989768205</v>
      </c>
      <c r="D31" s="49">
        <f>D30/D29</f>
        <v>0.09467856240223091</v>
      </c>
      <c r="E31" s="49">
        <f>E30/E29</f>
        <v>0.047746041581466316</v>
      </c>
      <c r="F31" s="49">
        <f>F30/F29</f>
        <v>0.17310219726703155</v>
      </c>
      <c r="G31" s="187"/>
    </row>
    <row r="33" ht="12.75">
      <c r="B33" s="191" t="s">
        <v>103</v>
      </c>
    </row>
    <row r="34" ht="12.75">
      <c r="B34" s="191" t="s">
        <v>104</v>
      </c>
    </row>
    <row r="35" ht="13.5" thickBot="1">
      <c r="B35" s="191"/>
    </row>
    <row r="36" spans="2:11" ht="12.75">
      <c r="B36" s="11"/>
      <c r="C36" s="12" t="s">
        <v>6</v>
      </c>
      <c r="D36" s="12"/>
      <c r="E36" s="12"/>
      <c r="F36" s="12"/>
      <c r="G36" s="12"/>
      <c r="H36" s="12"/>
      <c r="I36" s="12"/>
      <c r="J36" s="12"/>
      <c r="K36" s="13"/>
    </row>
    <row r="37" spans="2:11" ht="13.5" thickBot="1">
      <c r="B37" s="18"/>
      <c r="C37" s="19"/>
      <c r="D37" s="19"/>
      <c r="E37" s="19"/>
      <c r="F37" s="19"/>
      <c r="H37" s="19"/>
      <c r="I37" s="19"/>
      <c r="J37" s="19"/>
      <c r="K37" s="20"/>
    </row>
    <row r="38" spans="2:11" ht="12.75">
      <c r="B38" s="18"/>
      <c r="C38" s="193" t="s">
        <v>7</v>
      </c>
      <c r="D38" s="193"/>
      <c r="E38" s="19"/>
      <c r="F38" s="19"/>
      <c r="H38" s="19"/>
      <c r="I38" s="19"/>
      <c r="J38" s="19"/>
      <c r="K38" s="20"/>
    </row>
    <row r="39" spans="2:11" ht="12.75">
      <c r="B39" s="18"/>
      <c r="C39" s="194" t="s">
        <v>8</v>
      </c>
      <c r="D39" s="40">
        <v>0.898904727131391</v>
      </c>
      <c r="E39" s="19"/>
      <c r="F39" s="19"/>
      <c r="H39" s="19"/>
      <c r="I39" s="19"/>
      <c r="J39" s="19"/>
      <c r="K39" s="20"/>
    </row>
    <row r="40" spans="2:11" ht="12.75">
      <c r="B40" s="18"/>
      <c r="C40" s="194" t="s">
        <v>9</v>
      </c>
      <c r="D40" s="40">
        <v>0.8080297084591606</v>
      </c>
      <c r="E40" s="19"/>
      <c r="F40" s="19"/>
      <c r="H40" s="19"/>
      <c r="I40" s="19"/>
      <c r="J40" s="19"/>
      <c r="K40" s="20"/>
    </row>
    <row r="41" spans="2:11" ht="12.75">
      <c r="B41" s="18"/>
      <c r="C41" s="194" t="s">
        <v>10</v>
      </c>
      <c r="D41" s="40">
        <v>0.7600371355739507</v>
      </c>
      <c r="E41" s="19"/>
      <c r="F41" s="19"/>
      <c r="H41" s="19"/>
      <c r="I41" s="19"/>
      <c r="J41" s="19"/>
      <c r="K41" s="20"/>
    </row>
    <row r="42" spans="2:11" ht="12.75">
      <c r="B42" s="18"/>
      <c r="C42" s="194" t="s">
        <v>11</v>
      </c>
      <c r="D42" s="40">
        <v>0.06528602398728497</v>
      </c>
      <c r="E42" s="19"/>
      <c r="F42" s="19"/>
      <c r="H42" s="19"/>
      <c r="I42" s="19"/>
      <c r="J42" s="19"/>
      <c r="K42" s="20"/>
    </row>
    <row r="43" spans="2:11" ht="13.5" thickBot="1">
      <c r="B43" s="18"/>
      <c r="C43" s="195" t="s">
        <v>12</v>
      </c>
      <c r="D43" s="27">
        <v>16</v>
      </c>
      <c r="E43" s="19"/>
      <c r="F43" s="19"/>
      <c r="H43" s="19"/>
      <c r="I43" s="19"/>
      <c r="J43" s="19"/>
      <c r="K43" s="20"/>
    </row>
    <row r="44" spans="2:11" ht="12.75">
      <c r="B44" s="18"/>
      <c r="C44" s="19"/>
      <c r="D44" s="19"/>
      <c r="E44" s="19"/>
      <c r="F44" s="19"/>
      <c r="H44" s="19"/>
      <c r="I44" s="19"/>
      <c r="J44" s="19"/>
      <c r="K44" s="20"/>
    </row>
    <row r="45" spans="2:11" ht="13.5" thickBot="1">
      <c r="B45" s="18"/>
      <c r="C45" s="19" t="s">
        <v>13</v>
      </c>
      <c r="D45" s="19"/>
      <c r="E45" s="19"/>
      <c r="F45" s="19"/>
      <c r="H45" s="19"/>
      <c r="I45" s="19"/>
      <c r="J45" s="19"/>
      <c r="K45" s="20"/>
    </row>
    <row r="46" spans="2:11" ht="12.75">
      <c r="B46" s="18"/>
      <c r="C46" s="192"/>
      <c r="D46" s="192" t="s">
        <v>18</v>
      </c>
      <c r="E46" s="192" t="s">
        <v>19</v>
      </c>
      <c r="F46" s="192" t="s">
        <v>20</v>
      </c>
      <c r="G46" s="192" t="s">
        <v>21</v>
      </c>
      <c r="H46" s="196" t="s">
        <v>94</v>
      </c>
      <c r="I46" s="19"/>
      <c r="J46" s="19"/>
      <c r="K46" s="20"/>
    </row>
    <row r="47" spans="2:11" ht="12.75">
      <c r="B47" s="18"/>
      <c r="C47" s="194" t="s">
        <v>14</v>
      </c>
      <c r="D47" s="25">
        <v>3</v>
      </c>
      <c r="E47" s="40">
        <v>0.21528560442718897</v>
      </c>
      <c r="F47" s="25">
        <v>0.07176186814239632</v>
      </c>
      <c r="G47" s="32">
        <v>16.836557406326843</v>
      </c>
      <c r="H47" s="40">
        <v>0.00013414598569293413</v>
      </c>
      <c r="I47" s="19"/>
      <c r="J47" s="19"/>
      <c r="K47" s="20"/>
    </row>
    <row r="48" spans="2:11" ht="12.75">
      <c r="B48" s="18"/>
      <c r="C48" s="194" t="s">
        <v>15</v>
      </c>
      <c r="D48" s="25">
        <v>12</v>
      </c>
      <c r="E48" s="40">
        <v>0.051147179136820195</v>
      </c>
      <c r="F48" s="25">
        <v>0.00426226492806835</v>
      </c>
      <c r="G48" s="25"/>
      <c r="H48" s="25"/>
      <c r="I48" s="19"/>
      <c r="J48" s="19"/>
      <c r="K48" s="20"/>
    </row>
    <row r="49" spans="2:11" ht="13.5" thickBot="1">
      <c r="B49" s="18"/>
      <c r="C49" s="195" t="s">
        <v>16</v>
      </c>
      <c r="D49" s="27">
        <v>15</v>
      </c>
      <c r="E49" s="52">
        <v>0.2664327835640092</v>
      </c>
      <c r="F49" s="27"/>
      <c r="G49" s="27"/>
      <c r="H49" s="27"/>
      <c r="I49" s="19"/>
      <c r="J49" s="19"/>
      <c r="K49" s="20"/>
    </row>
    <row r="50" spans="2:11" ht="13.5" thickBot="1">
      <c r="B50" s="18"/>
      <c r="C50" s="19"/>
      <c r="D50" s="19"/>
      <c r="E50" s="19"/>
      <c r="F50" s="19"/>
      <c r="H50" s="19"/>
      <c r="I50" s="19"/>
      <c r="J50" s="19"/>
      <c r="K50" s="20"/>
    </row>
    <row r="51" spans="2:11" ht="12.75">
      <c r="B51" s="18"/>
      <c r="C51" s="192"/>
      <c r="D51" s="192" t="s">
        <v>22</v>
      </c>
      <c r="E51" s="192" t="s">
        <v>11</v>
      </c>
      <c r="F51" s="192" t="s">
        <v>23</v>
      </c>
      <c r="G51" s="192" t="s">
        <v>24</v>
      </c>
      <c r="H51" s="192" t="s">
        <v>95</v>
      </c>
      <c r="I51" s="192" t="s">
        <v>96</v>
      </c>
      <c r="J51" s="192" t="s">
        <v>97</v>
      </c>
      <c r="K51" s="197" t="s">
        <v>98</v>
      </c>
    </row>
    <row r="52" spans="2:11" ht="12.75">
      <c r="B52" s="18"/>
      <c r="C52" s="194" t="s">
        <v>17</v>
      </c>
      <c r="D52" s="40">
        <v>-7.608805514694456</v>
      </c>
      <c r="E52" s="40">
        <v>3.8869408025779943</v>
      </c>
      <c r="F52" s="40">
        <v>-1.9575305879749836</v>
      </c>
      <c r="G52" s="40">
        <v>0.07395036251311937</v>
      </c>
      <c r="H52" s="40">
        <v>-16.07772199378268</v>
      </c>
      <c r="I52" s="40">
        <v>0.8601109643937672</v>
      </c>
      <c r="J52" s="40">
        <v>-16.07772199378268</v>
      </c>
      <c r="K52" s="198">
        <v>0.8601109643937672</v>
      </c>
    </row>
    <row r="53" spans="2:11" ht="12.75">
      <c r="B53" s="18"/>
      <c r="C53" s="194" t="s">
        <v>89</v>
      </c>
      <c r="D53" s="40">
        <v>1.2824930604724216</v>
      </c>
      <c r="E53" s="40">
        <v>0.46281419528129664</v>
      </c>
      <c r="F53" s="40">
        <v>2.7710754630007135</v>
      </c>
      <c r="G53" s="40">
        <v>0.01692812581252524</v>
      </c>
      <c r="H53" s="40">
        <v>0.2741075551994532</v>
      </c>
      <c r="I53" s="40">
        <v>2.2908785657453903</v>
      </c>
      <c r="J53" s="40">
        <v>0.2741075551994532</v>
      </c>
      <c r="K53" s="198">
        <v>2.2908785657453903</v>
      </c>
    </row>
    <row r="54" spans="2:11" ht="12.75">
      <c r="B54" s="18"/>
      <c r="C54" s="194" t="s">
        <v>90</v>
      </c>
      <c r="D54" s="40">
        <v>2.0478125241679055</v>
      </c>
      <c r="E54" s="40">
        <v>0.922359404736757</v>
      </c>
      <c r="F54" s="40">
        <v>2.2201893466379894</v>
      </c>
      <c r="G54" s="40">
        <v>0.04642267617923724</v>
      </c>
      <c r="H54" s="40">
        <v>0.038164021871121445</v>
      </c>
      <c r="I54" s="40">
        <v>4.05746102646469</v>
      </c>
      <c r="J54" s="40">
        <v>0.038164021871121445</v>
      </c>
      <c r="K54" s="198">
        <v>4.05746102646469</v>
      </c>
    </row>
    <row r="55" spans="2:11" ht="13.5" thickBot="1">
      <c r="B55" s="199"/>
      <c r="C55" s="195" t="s">
        <v>91</v>
      </c>
      <c r="D55" s="52">
        <v>-1.4739945141036432</v>
      </c>
      <c r="E55" s="52">
        <v>0.2914881882774771</v>
      </c>
      <c r="F55" s="52">
        <v>-5.056789857640818</v>
      </c>
      <c r="G55" s="52">
        <v>0.0002813159385575144</v>
      </c>
      <c r="H55" s="52">
        <v>-2.109092717689717</v>
      </c>
      <c r="I55" s="52">
        <v>-0.8388963105175693</v>
      </c>
      <c r="J55" s="52">
        <v>-2.109092717689717</v>
      </c>
      <c r="K55" s="200">
        <v>-0.8388963105175693</v>
      </c>
    </row>
    <row r="56" ht="12.75">
      <c r="G56"/>
    </row>
    <row r="57" spans="2:7" ht="12.75">
      <c r="B57" t="s">
        <v>99</v>
      </c>
      <c r="G57"/>
    </row>
    <row r="58" spans="2:7" ht="12.75">
      <c r="B58" t="s">
        <v>100</v>
      </c>
      <c r="G58"/>
    </row>
    <row r="59" ht="12.75">
      <c r="B59" t="s">
        <v>101</v>
      </c>
    </row>
    <row r="60" ht="12.75">
      <c r="B60" t="s">
        <v>102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Phillip/LeBel User</dc:creator>
  <cp:keywords/>
  <dc:description/>
  <cp:lastModifiedBy>Phillip/LeBel User</cp:lastModifiedBy>
  <cp:lastPrinted>2010-11-04T11:59:25Z</cp:lastPrinted>
  <dcterms:created xsi:type="dcterms:W3CDTF">2010-09-21T16:29:53Z</dcterms:created>
  <cp:category/>
  <cp:version/>
  <cp:contentType/>
  <cp:contentStatus/>
</cp:coreProperties>
</file>