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36" yWindow="65436" windowWidth="15720" windowHeight="13840" tabRatio="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<sst xmlns="http://schemas.openxmlformats.org/spreadsheetml/2006/main" count="556" uniqueCount="135">
  <si>
    <t>Version B Solution Tableau</t>
  </si>
  <si>
    <t>Case Study Version B</t>
  </si>
  <si>
    <t>is now the monopolist's.  Under these conditions, the monopolist's market equilibrium is:</t>
  </si>
  <si>
    <t>Qe(M) =</t>
  </si>
  <si>
    <t>MDSWL =</t>
  </si>
  <si>
    <r>
      <t xml:space="preserve">whose inverse is:   </t>
    </r>
    <r>
      <rPr>
        <b/>
        <sz val="12"/>
        <rFont val="Helv"/>
        <family val="0"/>
      </rPr>
      <t xml:space="preserve"> </t>
    </r>
  </si>
  <si>
    <t xml:space="preserve"> (monopoly deadweight social welfare loss, (Pm-MC)(Qe-Qm)x.5)</t>
  </si>
  <si>
    <t>(CMTSW-MDSWL)</t>
  </si>
  <si>
    <t xml:space="preserve">a significant reduction in total social welfare.  We examine here some variations based on the Cournot model </t>
  </si>
  <si>
    <t>Version A</t>
  </si>
  <si>
    <t>Version B</t>
  </si>
  <si>
    <t>TR =</t>
  </si>
  <si>
    <t>Firm 1</t>
  </si>
  <si>
    <t>Firm 2</t>
  </si>
  <si>
    <t>Case Study</t>
  </si>
  <si>
    <t>Solution Tableau</t>
  </si>
  <si>
    <t>Setting equations 13 and 17 equal to each other yields the optimal output level for each firm:</t>
  </si>
  <si>
    <r>
      <t>Q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 xml:space="preserve"> opt = </t>
    </r>
  </si>
  <si>
    <t>, which for the two duopolists yields a total output of:</t>
  </si>
  <si>
    <t>AR</t>
  </si>
  <si>
    <t>MR</t>
  </si>
  <si>
    <t>AC=MC</t>
  </si>
  <si>
    <t>MC1</t>
  </si>
  <si>
    <t>MC2</t>
  </si>
  <si>
    <t>Inverse Demand Quantity Coefficient (derived)</t>
  </si>
  <si>
    <t>Inverse Supply Intercept (given)</t>
  </si>
  <si>
    <t>Inverse Supply Quantity Coefficient (given)</t>
  </si>
  <si>
    <t xml:space="preserve"> (point own-price elasticity of demand, = P/(bQ, absolute value)</t>
  </si>
  <si>
    <t>Competitive Firm Total Cost Function Coefficient</t>
  </si>
  <si>
    <t xml:space="preserve">The opportunity cost of capital is: </t>
  </si>
  <si>
    <t>TR (M) =</t>
  </si>
  <si>
    <t>Pe (M) =</t>
  </si>
  <si>
    <t>TC (M) =</t>
  </si>
  <si>
    <t xml:space="preserve">     As firms pursue profit-maximizing strategies, some may achieve positions of dominance.  The question is</t>
  </si>
  <si>
    <t>how much dominance will be achieved as a result of purely competitive forces and will this dominance result in</t>
  </si>
  <si>
    <t>P</t>
  </si>
  <si>
    <r>
      <t>If Q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 xml:space="preserve"> is fixed, firm one now has a demand curve defined as:</t>
    </r>
  </si>
  <si>
    <r>
      <t>Q</t>
    </r>
    <r>
      <rPr>
        <vertAlign val="subscript"/>
        <sz val="12"/>
        <rFont val="Helv"/>
        <family val="0"/>
      </rPr>
      <t>1</t>
    </r>
    <r>
      <rPr>
        <sz val="12"/>
        <rFont val="Helv"/>
        <family val="0"/>
      </rPr>
      <t xml:space="preserve"> =</t>
    </r>
  </si>
  <si>
    <t>Profit</t>
  </si>
  <si>
    <t>Economic Rate of Return</t>
  </si>
  <si>
    <t>Market</t>
  </si>
  <si>
    <t>Sales Market Share</t>
  </si>
  <si>
    <t xml:space="preserve"> and thus,</t>
  </si>
  <si>
    <t>Total Costs, profits, economic rates of return, and market shares for each firm are:</t>
  </si>
  <si>
    <t>OCC =</t>
  </si>
  <si>
    <t>Strategic decision</t>
  </si>
  <si>
    <t xml:space="preserve"> where negative solutions are equivalent to a zero level of output.</t>
  </si>
  <si>
    <t>Output</t>
  </si>
  <si>
    <t>Inserting this solution value into equation 17 yields the optimal output of the first duopolist</t>
  </si>
  <si>
    <t>What inferences can you draw from the heterogeneous cost Cournot duopoly framework?</t>
  </si>
  <si>
    <t>In the space below, make a freehand graph of the competitive, pure monopoly, and heterogeneous</t>
  </si>
  <si>
    <t>cost Cournot duopoly solutions:</t>
  </si>
  <si>
    <t>Price</t>
  </si>
  <si>
    <t>Quantity</t>
  </si>
  <si>
    <t>7.a</t>
  </si>
  <si>
    <t>Qe =</t>
  </si>
  <si>
    <t>7.b</t>
  </si>
  <si>
    <t>Pe =</t>
  </si>
  <si>
    <t>7.c</t>
  </si>
  <si>
    <t>7.d</t>
  </si>
  <si>
    <t>TC =</t>
  </si>
  <si>
    <t>7.e</t>
  </si>
  <si>
    <t>7.f</t>
  </si>
  <si>
    <t>7.g</t>
  </si>
  <si>
    <t>Thus, AC=TC/Q, and</t>
  </si>
  <si>
    <r>
      <t xml:space="preserve">MC = </t>
    </r>
    <r>
      <rPr>
        <sz val="12"/>
        <rFont val="Symbol"/>
        <family val="0"/>
      </rPr>
      <t>d</t>
    </r>
    <r>
      <rPr>
        <sz val="12"/>
        <rFont val="Helv"/>
        <family val="0"/>
      </rPr>
      <t>TC/</t>
    </r>
    <r>
      <rPr>
        <sz val="12"/>
        <rFont val="Symbol"/>
        <family val="0"/>
      </rPr>
      <t>d</t>
    </r>
    <r>
      <rPr>
        <sz val="12"/>
        <rFont val="Helv"/>
        <family val="0"/>
      </rPr>
      <t>Q =</t>
    </r>
  </si>
  <si>
    <t xml:space="preserve"> (derived by setting equation 2 to the MC from equation 4)</t>
  </si>
  <si>
    <t>Based on these conditions, the initial competitive market equilibrium will be:</t>
  </si>
  <si>
    <t xml:space="preserve">Strategic Behavior of Firms   </t>
  </si>
  <si>
    <t>ERRS (M) =</t>
  </si>
  <si>
    <t xml:space="preserve">Next, we consider the effect of two firms in the market, using the Cournot duopoly framework.  Initially, we posit the </t>
  </si>
  <si>
    <t>respective marginal cost functions as:</t>
  </si>
  <si>
    <t>MC1 =</t>
  </si>
  <si>
    <t>MC2 =</t>
  </si>
  <si>
    <t xml:space="preserve">Consider now that the market has become completely monopolized. The competitive firm's total cost function </t>
  </si>
  <si>
    <t>Profit (M) =</t>
  </si>
  <si>
    <t>a</t>
  </si>
  <si>
    <t>Pd =</t>
  </si>
  <si>
    <t>MTSW =</t>
  </si>
  <si>
    <t xml:space="preserve">  -b</t>
  </si>
  <si>
    <r>
      <t>Q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)</t>
    </r>
  </si>
  <si>
    <r>
      <t>P</t>
    </r>
    <r>
      <rPr>
        <vertAlign val="subscript"/>
        <sz val="12"/>
        <rFont val="Helv"/>
        <family val="0"/>
      </rPr>
      <t>1</t>
    </r>
    <r>
      <rPr>
        <sz val="12"/>
        <rFont val="Helv"/>
        <family val="0"/>
      </rPr>
      <t xml:space="preserve"> =</t>
    </r>
  </si>
  <si>
    <r>
      <t>Q</t>
    </r>
    <r>
      <rPr>
        <vertAlign val="subscript"/>
        <sz val="12"/>
        <rFont val="Helv"/>
        <family val="0"/>
      </rPr>
      <t>1</t>
    </r>
  </si>
  <si>
    <r>
      <t>TR</t>
    </r>
    <r>
      <rPr>
        <vertAlign val="subscript"/>
        <sz val="12"/>
        <rFont val="Helv"/>
        <family val="0"/>
      </rPr>
      <t>1</t>
    </r>
    <r>
      <rPr>
        <sz val="12"/>
        <rFont val="Helv"/>
        <family val="0"/>
      </rPr>
      <t xml:space="preserve"> = (P)(Q</t>
    </r>
    <r>
      <rPr>
        <vertAlign val="subscript"/>
        <sz val="12"/>
        <rFont val="Helv"/>
        <family val="0"/>
      </rPr>
      <t>1</t>
    </r>
    <r>
      <rPr>
        <sz val="12"/>
        <rFont val="Helv"/>
        <family val="0"/>
      </rPr>
      <t>) =</t>
    </r>
  </si>
  <si>
    <r>
      <t>Q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Q</t>
    </r>
    <r>
      <rPr>
        <vertAlign val="subscript"/>
        <sz val="12"/>
        <rFont val="Helv"/>
        <family val="0"/>
      </rPr>
      <t>1</t>
    </r>
  </si>
  <si>
    <r>
      <t>Q</t>
    </r>
    <r>
      <rPr>
        <vertAlign val="subscript"/>
        <sz val="12"/>
        <rFont val="Helv"/>
        <family val="0"/>
      </rPr>
      <t>1</t>
    </r>
    <r>
      <rPr>
        <vertAlign val="superscript"/>
        <sz val="12"/>
        <rFont val="Helv"/>
        <family val="0"/>
      </rPr>
      <t>2</t>
    </r>
  </si>
  <si>
    <t>and from which we derive the corresponding marginal revenue function as:</t>
  </si>
  <si>
    <r>
      <t>MR</t>
    </r>
    <r>
      <rPr>
        <vertAlign val="subscript"/>
        <sz val="12"/>
        <rFont val="Helv"/>
        <family val="0"/>
      </rPr>
      <t>1</t>
    </r>
    <r>
      <rPr>
        <sz val="12"/>
        <rFont val="Helv"/>
        <family val="0"/>
      </rPr>
      <t xml:space="preserve"> = </t>
    </r>
    <r>
      <rPr>
        <sz val="12"/>
        <rFont val="Symbol"/>
        <family val="0"/>
      </rPr>
      <t>d</t>
    </r>
    <r>
      <rPr>
        <sz val="12"/>
        <rFont val="Helv"/>
        <family val="0"/>
      </rPr>
      <t>TR/</t>
    </r>
    <r>
      <rPr>
        <sz val="12"/>
        <rFont val="Symbol"/>
        <family val="0"/>
      </rPr>
      <t>d</t>
    </r>
    <r>
      <rPr>
        <sz val="12"/>
        <rFont val="Helv"/>
        <family val="0"/>
      </rPr>
      <t>Q</t>
    </r>
    <r>
      <rPr>
        <vertAlign val="subscript"/>
        <sz val="12"/>
        <rFont val="Helv"/>
        <family val="0"/>
      </rPr>
      <t>1</t>
    </r>
    <r>
      <rPr>
        <sz val="12"/>
        <rFont val="Helv"/>
        <family val="0"/>
      </rPr>
      <t xml:space="preserve"> =</t>
    </r>
  </si>
  <si>
    <r>
      <t>Q</t>
    </r>
    <r>
      <rPr>
        <vertAlign val="subscript"/>
        <sz val="12"/>
        <rFont val="Helv"/>
        <family val="0"/>
      </rPr>
      <t>2</t>
    </r>
  </si>
  <si>
    <t>CMTSW =</t>
  </si>
  <si>
    <t xml:space="preserve"> (competitive market total social welfare)</t>
  </si>
  <si>
    <t>TR</t>
  </si>
  <si>
    <t>TC</t>
  </si>
  <si>
    <t>(monopoly deadweight social welfare loss, (Pm-MC)(Qe-Qm)x.5)</t>
  </si>
  <si>
    <t>© 2005, 2002</t>
  </si>
  <si>
    <t>When total market quantity is inserted into the original market demand function we obtain:</t>
  </si>
  <si>
    <t>P =</t>
  </si>
  <si>
    <t>Q</t>
  </si>
  <si>
    <t>Strategic Behavior of Firms Control Panel</t>
  </si>
  <si>
    <t>Functional Demand Intercept</t>
  </si>
  <si>
    <t>Functional Demand Price Coefficient</t>
  </si>
  <si>
    <t>MC1 Coefficient</t>
  </si>
  <si>
    <t>MC2 Coefficient</t>
  </si>
  <si>
    <t>Opp. Cost of Capital</t>
  </si>
  <si>
    <t xml:space="preserve"> P. LeBel</t>
  </si>
  <si>
    <t>Accounting Rate of Return</t>
  </si>
  <si>
    <t>MR (M) =</t>
  </si>
  <si>
    <t>Consider now a competitive firm's total cost function:</t>
  </si>
  <si>
    <t>5.a</t>
  </si>
  <si>
    <t>5.b</t>
  </si>
  <si>
    <t>5.c</t>
  </si>
  <si>
    <t>5.d</t>
  </si>
  <si>
    <t>POPED =</t>
  </si>
  <si>
    <t>5.e</t>
  </si>
  <si>
    <t>with heterogeneous costs.  Consider first a competitive market with the following conditions:</t>
  </si>
  <si>
    <t>Q =</t>
  </si>
  <si>
    <t>Setting this marginal revenue function equal to the first duopolist's marginal cost, equal to:</t>
  </si>
  <si>
    <t>,</t>
  </si>
  <si>
    <t>we obtain Cournot's "reaction" function:</t>
  </si>
  <si>
    <r>
      <t>Q</t>
    </r>
    <r>
      <rPr>
        <vertAlign val="subscript"/>
        <sz val="12"/>
        <rFont val="Helv"/>
        <family val="0"/>
      </rPr>
      <t xml:space="preserve">1 </t>
    </r>
    <r>
      <rPr>
        <sz val="12"/>
        <rFont val="Helv"/>
        <family val="0"/>
      </rPr>
      <t>opt = f(MR=MC)=</t>
    </r>
  </si>
  <si>
    <t>which reduces to:</t>
  </si>
  <si>
    <r>
      <t>Q</t>
    </r>
    <r>
      <rPr>
        <vertAlign val="subscript"/>
        <sz val="12"/>
        <rFont val="Helv"/>
        <family val="0"/>
      </rPr>
      <t>1</t>
    </r>
    <r>
      <rPr>
        <sz val="12"/>
        <rFont val="Helv"/>
        <family val="0"/>
      </rPr>
      <t>opt</t>
    </r>
    <r>
      <rPr>
        <vertAlign val="subscript"/>
        <sz val="12"/>
        <rFont val="Helv"/>
        <family val="0"/>
      </rPr>
      <t xml:space="preserve">  </t>
    </r>
    <r>
      <rPr>
        <sz val="12"/>
        <rFont val="Helv"/>
        <family val="0"/>
      </rPr>
      <t>=</t>
    </r>
  </si>
  <si>
    <t>Turning to the second duopolist, we first derive the corresponding total revenue function:</t>
  </si>
  <si>
    <r>
      <t>TR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 xml:space="preserve"> = (P)(Q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) =</t>
    </r>
  </si>
  <si>
    <r>
      <t>Q</t>
    </r>
    <r>
      <rPr>
        <vertAlign val="subscript"/>
        <sz val="12"/>
        <rFont val="Helv"/>
        <family val="0"/>
      </rPr>
      <t>2</t>
    </r>
    <r>
      <rPr>
        <vertAlign val="superscript"/>
        <sz val="12"/>
        <rFont val="Helv"/>
        <family val="0"/>
      </rPr>
      <t>2</t>
    </r>
  </si>
  <si>
    <t>whose marginal revenue function is:</t>
  </si>
  <si>
    <r>
      <t>MR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 xml:space="preserve"> = </t>
    </r>
    <r>
      <rPr>
        <sz val="12"/>
        <rFont val="Symbol"/>
        <family val="0"/>
      </rPr>
      <t>d</t>
    </r>
    <r>
      <rPr>
        <sz val="12"/>
        <rFont val="Helv"/>
        <family val="0"/>
      </rPr>
      <t>TR/</t>
    </r>
    <r>
      <rPr>
        <sz val="12"/>
        <rFont val="Symbol"/>
        <family val="0"/>
      </rPr>
      <t>d</t>
    </r>
    <r>
      <rPr>
        <sz val="12"/>
        <rFont val="Helv"/>
        <family val="0"/>
      </rPr>
      <t>Q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 xml:space="preserve"> =</t>
    </r>
  </si>
  <si>
    <t>which when set equal to the firm's marginal cost yields the (Cournot "reaction") optimal output function:</t>
  </si>
  <si>
    <r>
      <t>Q</t>
    </r>
    <r>
      <rPr>
        <vertAlign val="subscript"/>
        <sz val="12"/>
        <rFont val="Helv"/>
        <family val="0"/>
      </rPr>
      <t xml:space="preserve">2 </t>
    </r>
    <r>
      <rPr>
        <sz val="12"/>
        <rFont val="Helv"/>
        <family val="0"/>
      </rPr>
      <t>opt = f(MR=MC)=</t>
    </r>
  </si>
  <si>
    <r>
      <t>Q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 xml:space="preserve"> =</t>
    </r>
  </si>
  <si>
    <t xml:space="preserve">         which when re-arranged for Q1 yields:</t>
  </si>
  <si>
    <r>
      <t>Q</t>
    </r>
    <r>
      <rPr>
        <vertAlign val="subscript"/>
        <sz val="12"/>
        <rFont val="Helv"/>
        <family val="0"/>
      </rPr>
      <t xml:space="preserve">1 </t>
    </r>
    <r>
      <rPr>
        <sz val="12"/>
        <rFont val="Helv"/>
        <family val="0"/>
      </rPr>
      <t>opt =</t>
    </r>
  </si>
  <si>
    <t>Inverse Demand Intercept (derived)</t>
  </si>
  <si>
    <t>The inverse of equation 8thus becomes the first duopolist's demand function:</t>
  </si>
  <si>
    <t>From equation 9, we now can derive the first duopolist's total revenue function: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</si>
</sst>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\ "/>
    <numFmt numFmtId="165" formatCode="\(0.00"/>
    <numFmt numFmtId="166" formatCode="\x\(0.00\)"/>
    <numFmt numFmtId="167" formatCode="\=\ &quot;$&quot;#,##0.00"/>
    <numFmt numFmtId="168" formatCode="&quot;$&quot;#,##0.00"/>
    <numFmt numFmtId="169" formatCode="#,##0.0"/>
    <numFmt numFmtId="170" formatCode="0.0000"/>
    <numFmt numFmtId="171" formatCode="0.0000%"/>
    <numFmt numFmtId="172" formatCode="\+0.0000"/>
    <numFmt numFmtId="173" formatCode="#,##0.0000"/>
    <numFmt numFmtId="174" formatCode="&quot;$&quot;#,##0.0000"/>
    <numFmt numFmtId="175" formatCode="0.00000000000000"/>
  </numFmts>
  <fonts count="14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b/>
      <sz val="12"/>
      <color indexed="12"/>
      <name val="Helv"/>
      <family val="0"/>
    </font>
    <font>
      <b/>
      <sz val="12"/>
      <name val="Geneva"/>
      <family val="0"/>
    </font>
    <font>
      <b/>
      <sz val="12"/>
      <name val="Helv"/>
      <family val="0"/>
    </font>
    <font>
      <sz val="12"/>
      <name val="Helv"/>
      <family val="0"/>
    </font>
    <font>
      <vertAlign val="subscript"/>
      <sz val="12"/>
      <name val="Helv"/>
      <family val="0"/>
    </font>
    <font>
      <vertAlign val="superscript"/>
      <sz val="12"/>
      <name val="Helv"/>
      <family val="0"/>
    </font>
    <font>
      <sz val="12"/>
      <name val="Symbo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2"/>
      <color indexed="12"/>
      <name val="Geneva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164" fontId="6" fillId="0" borderId="0" xfId="0" applyNumberFormat="1" applyFont="1" applyAlignment="1">
      <alignment/>
    </xf>
    <xf numFmtId="2" fontId="7" fillId="0" borderId="4" xfId="0" applyNumberFormat="1" applyFont="1" applyBorder="1" applyAlignment="1">
      <alignment/>
    </xf>
    <xf numFmtId="0" fontId="7" fillId="0" borderId="5" xfId="0" applyFont="1" applyBorder="1" applyAlignment="1">
      <alignment/>
    </xf>
    <xf numFmtId="2" fontId="7" fillId="0" borderId="6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166" fontId="7" fillId="0" borderId="4" xfId="0" applyNumberFormat="1" applyFont="1" applyBorder="1" applyAlignment="1">
      <alignment horizontal="left"/>
    </xf>
    <xf numFmtId="167" fontId="7" fillId="0" borderId="5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7" fillId="0" borderId="6" xfId="0" applyNumberFormat="1" applyFont="1" applyBorder="1" applyAlignment="1">
      <alignment horizontal="right"/>
    </xf>
    <xf numFmtId="0" fontId="4" fillId="0" borderId="8" xfId="0" applyFont="1" applyBorder="1" applyAlignment="1">
      <alignment/>
    </xf>
    <xf numFmtId="2" fontId="7" fillId="0" borderId="6" xfId="0" applyNumberFormat="1" applyFont="1" applyBorder="1" applyAlignment="1">
      <alignment/>
    </xf>
    <xf numFmtId="170" fontId="7" fillId="0" borderId="6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2" fontId="7" fillId="0" borderId="4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165" fontId="7" fillId="0" borderId="4" xfId="0" applyNumberFormat="1" applyFont="1" applyBorder="1" applyAlignment="1">
      <alignment/>
    </xf>
    <xf numFmtId="0" fontId="7" fillId="0" borderId="4" xfId="0" applyFont="1" applyBorder="1" applyAlignment="1">
      <alignment/>
    </xf>
    <xf numFmtId="10" fontId="7" fillId="0" borderId="5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0" fontId="0" fillId="0" borderId="0" xfId="0" applyAlignment="1">
      <alignment/>
    </xf>
    <xf numFmtId="2" fontId="7" fillId="0" borderId="5" xfId="0" applyNumberFormat="1" applyFont="1" applyBorder="1" applyAlignment="1">
      <alignment/>
    </xf>
    <xf numFmtId="168" fontId="7" fillId="0" borderId="5" xfId="0" applyNumberFormat="1" applyFont="1" applyBorder="1" applyAlignment="1">
      <alignment/>
    </xf>
    <xf numFmtId="168" fontId="7" fillId="0" borderId="6" xfId="0" applyNumberFormat="1" applyFont="1" applyBorder="1" applyAlignment="1">
      <alignment/>
    </xf>
    <xf numFmtId="10" fontId="7" fillId="0" borderId="6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10" fontId="7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70" fontId="7" fillId="0" borderId="4" xfId="0" applyNumberFormat="1" applyFont="1" applyBorder="1" applyAlignment="1">
      <alignment/>
    </xf>
    <xf numFmtId="0" fontId="7" fillId="0" borderId="0" xfId="0" applyFont="1" applyAlignment="1">
      <alignment horizontal="left"/>
    </xf>
    <xf numFmtId="170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7" fillId="0" borderId="7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left"/>
    </xf>
    <xf numFmtId="170" fontId="7" fillId="0" borderId="4" xfId="0" applyNumberFormat="1" applyFont="1" applyBorder="1" applyAlignment="1">
      <alignment horizontal="right"/>
    </xf>
    <xf numFmtId="2" fontId="7" fillId="0" borderId="5" xfId="0" applyNumberFormat="1" applyFont="1" applyBorder="1" applyAlignment="1">
      <alignment horizontal="right"/>
    </xf>
    <xf numFmtId="168" fontId="7" fillId="0" borderId="5" xfId="0" applyNumberFormat="1" applyFont="1" applyBorder="1" applyAlignment="1">
      <alignment horizontal="right"/>
    </xf>
    <xf numFmtId="170" fontId="7" fillId="0" borderId="5" xfId="0" applyNumberFormat="1" applyFont="1" applyBorder="1" applyAlignment="1">
      <alignment horizontal="right"/>
    </xf>
    <xf numFmtId="10" fontId="7" fillId="0" borderId="5" xfId="0" applyNumberFormat="1" applyFont="1" applyBorder="1" applyAlignment="1">
      <alignment horizontal="right"/>
    </xf>
    <xf numFmtId="168" fontId="7" fillId="0" borderId="0" xfId="0" applyNumberFormat="1" applyFont="1" applyBorder="1" applyAlignment="1">
      <alignment horizontal="right"/>
    </xf>
    <xf numFmtId="10" fontId="7" fillId="0" borderId="7" xfId="0" applyNumberFormat="1" applyFont="1" applyBorder="1" applyAlignment="1">
      <alignment horizontal="right"/>
    </xf>
    <xf numFmtId="164" fontId="7" fillId="0" borderId="5" xfId="0" applyNumberFormat="1" applyFont="1" applyBorder="1" applyAlignment="1">
      <alignment/>
    </xf>
    <xf numFmtId="170" fontId="7" fillId="0" borderId="0" xfId="0" applyNumberFormat="1" applyFont="1" applyBorder="1" applyAlignment="1">
      <alignment horizontal="right"/>
    </xf>
    <xf numFmtId="170" fontId="7" fillId="0" borderId="0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7" fillId="0" borderId="7" xfId="0" applyFont="1" applyBorder="1" applyAlignment="1">
      <alignment horizontal="left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Border="1" applyAlignment="1">
      <alignment horizontal="left"/>
    </xf>
    <xf numFmtId="0" fontId="7" fillId="0" borderId="2" xfId="0" applyFont="1" applyBorder="1" applyAlignment="1">
      <alignment horizontal="right"/>
    </xf>
    <xf numFmtId="2" fontId="7" fillId="0" borderId="5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3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7" xfId="0" applyFont="1" applyBorder="1" applyAlignment="1">
      <alignment horizontal="right" vertical="center"/>
    </xf>
    <xf numFmtId="2" fontId="7" fillId="0" borderId="4" xfId="0" applyNumberFormat="1" applyFont="1" applyBorder="1" applyAlignment="1">
      <alignment vertical="center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2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7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"/>
          <c:y val="0.09075"/>
          <c:w val="0.98"/>
          <c:h val="0.80225"/>
        </c:manualLayout>
      </c:layout>
      <c:lineChart>
        <c:grouping val="standard"/>
        <c:varyColors val="0"/>
        <c:ser>
          <c:idx val="0"/>
          <c:order val="0"/>
          <c:tx>
            <c:strRef>
              <c:f>Sheet1!$D$159</c:f>
              <c:strCache>
                <c:ptCount val="1"/>
                <c:pt idx="0">
                  <c:v>AR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Sheet1!$C$160:$C$170</c:f>
              <c:numCache/>
            </c:numRef>
          </c:cat>
          <c:val>
            <c:numRef>
              <c:f>Sheet1!$D$160:$D$170</c:f>
              <c:numCache/>
            </c:numRef>
          </c:val>
          <c:smooth val="0"/>
        </c:ser>
        <c:ser>
          <c:idx val="1"/>
          <c:order val="1"/>
          <c:tx>
            <c:strRef>
              <c:f>Sheet1!$E$159</c:f>
              <c:strCache>
                <c:ptCount val="1"/>
                <c:pt idx="0">
                  <c:v>MR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Sheet1!$C$160:$C$170</c:f>
              <c:numCache/>
            </c:numRef>
          </c:cat>
          <c:val>
            <c:numRef>
              <c:f>Sheet1!$E$160:$E$170</c:f>
              <c:numCache/>
            </c:numRef>
          </c:val>
          <c:smooth val="0"/>
        </c:ser>
        <c:ser>
          <c:idx val="2"/>
          <c:order val="2"/>
          <c:tx>
            <c:strRef>
              <c:f>Sheet1!$F$159</c:f>
              <c:strCache>
                <c:ptCount val="1"/>
                <c:pt idx="0">
                  <c:v>AC=MC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Sheet1!$C$160:$C$170</c:f>
              <c:numCache/>
            </c:numRef>
          </c:cat>
          <c:val>
            <c:numRef>
              <c:f>Sheet1!$F$160:$F$170</c:f>
              <c:numCache/>
            </c:numRef>
          </c:val>
          <c:smooth val="0"/>
        </c:ser>
        <c:ser>
          <c:idx val="3"/>
          <c:order val="3"/>
          <c:tx>
            <c:strRef>
              <c:f>Sheet1!$G$159</c:f>
              <c:strCache>
                <c:ptCount val="1"/>
                <c:pt idx="0">
                  <c:v>MC1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Sheet1!$C$160:$C$170</c:f>
              <c:numCache/>
            </c:numRef>
          </c:cat>
          <c:val>
            <c:numRef>
              <c:f>Sheet1!$G$160:$G$170</c:f>
              <c:numCache/>
            </c:numRef>
          </c:val>
          <c:smooth val="0"/>
        </c:ser>
        <c:ser>
          <c:idx val="4"/>
          <c:order val="4"/>
          <c:tx>
            <c:strRef>
              <c:f>Sheet1!$H$159</c:f>
              <c:strCache>
                <c:ptCount val="1"/>
                <c:pt idx="0">
                  <c:v>MC2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Sheet1!$C$160:$C$170</c:f>
              <c:numCache/>
            </c:numRef>
          </c:cat>
          <c:val>
            <c:numRef>
              <c:f>Sheet1!$H$160:$H$170</c:f>
              <c:numCache/>
            </c:numRef>
          </c:val>
          <c:smooth val="0"/>
        </c:ser>
        <c:marker val="1"/>
        <c:axId val="914025"/>
        <c:axId val="8226226"/>
      </c:lineChart>
      <c:catAx>
        <c:axId val="914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26226"/>
        <c:crosses val="autoZero"/>
        <c:auto val="1"/>
        <c:lblOffset val="100"/>
        <c:noMultiLvlLbl val="0"/>
      </c:catAx>
      <c:valAx>
        <c:axId val="8226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4025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475"/>
          <c:y val="0.899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0.34875</cdr:x>
      <cdr:y>0.02975</cdr:y>
    </cdr:from>
    <cdr:to>
      <cdr:x>0.64225</cdr:x>
      <cdr:y>0.0985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0" y="85725"/>
          <a:ext cx="2247900" cy="200025"/>
        </a:xfrm>
        <a:prstGeom prst="rect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Helv"/>
              <a:ea typeface="Helv"/>
              <a:cs typeface="Helv"/>
            </a:rPr>
            <a:t>Strategic Behavior of Firms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156</xdr:row>
      <xdr:rowOff>161925</xdr:rowOff>
    </xdr:from>
    <xdr:to>
      <xdr:col>10</xdr:col>
      <xdr:colOff>466725</xdr:colOff>
      <xdr:row>178</xdr:row>
      <xdr:rowOff>123825</xdr:rowOff>
    </xdr:to>
    <xdr:graphicFrame>
      <xdr:nvGraphicFramePr>
        <xdr:cNvPr id="1" name="Chart 1"/>
        <xdr:cNvGraphicFramePr/>
      </xdr:nvGraphicFramePr>
      <xdr:xfrm>
        <a:off x="771525" y="37642800"/>
        <a:ext cx="76581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11"/>
  <sheetViews>
    <sheetView tabSelected="1" workbookViewId="0" topLeftCell="A1">
      <selection activeCell="AI13" sqref="AI13"/>
    </sheetView>
  </sheetViews>
  <sheetFormatPr defaultColWidth="11.421875" defaultRowHeight="12"/>
  <cols>
    <col min="1" max="1" width="4.421875" style="5" customWidth="1"/>
    <col min="2" max="2" width="6.140625" style="5" customWidth="1"/>
    <col min="3" max="3" width="24.140625" style="5" customWidth="1"/>
    <col min="4" max="4" width="16.57421875" style="5" customWidth="1"/>
    <col min="5" max="5" width="12.140625" style="5" customWidth="1"/>
    <col min="6" max="6" width="11.00390625" style="5" customWidth="1"/>
    <col min="7" max="7" width="12.140625" style="5" customWidth="1"/>
    <col min="8" max="8" width="11.00390625" style="5" customWidth="1"/>
    <col min="9" max="9" width="10.8515625" style="5" customWidth="1"/>
    <col min="10" max="11" width="11.00390625" style="5" customWidth="1"/>
    <col min="12" max="12" width="5.57421875" style="5" customWidth="1"/>
    <col min="13" max="13" width="4.421875" style="5" customWidth="1"/>
    <col min="14" max="14" width="2.57421875" style="5" customWidth="1"/>
    <col min="15" max="15" width="5.57421875" style="5" hidden="1" customWidth="1"/>
    <col min="16" max="16" width="23.57421875" style="5" hidden="1" customWidth="1"/>
    <col min="17" max="17" width="19.00390625" style="5" hidden="1" customWidth="1"/>
    <col min="18" max="18" width="12.57421875" style="5" hidden="1" customWidth="1"/>
    <col min="19" max="19" width="11.140625" style="5" hidden="1" customWidth="1"/>
    <col min="20" max="20" width="11.57421875" style="5" hidden="1" customWidth="1"/>
    <col min="21" max="21" width="10.00390625" style="5" hidden="1" customWidth="1"/>
    <col min="22" max="22" width="6.57421875" style="5" hidden="1" customWidth="1"/>
    <col min="23" max="23" width="9.8515625" style="5" hidden="1" customWidth="1"/>
    <col min="24" max="24" width="12.57421875" style="5" hidden="1" customWidth="1"/>
    <col min="25" max="25" width="3.00390625" style="5" hidden="1" customWidth="1"/>
    <col min="26" max="26" width="8.421875" style="5" hidden="1" customWidth="1"/>
    <col min="27" max="27" width="5.57421875" style="5" customWidth="1"/>
    <col min="28" max="28" width="7.8515625" style="5" customWidth="1"/>
    <col min="29" max="16384" width="11.00390625" style="5" customWidth="1"/>
  </cols>
  <sheetData>
    <row r="1" spans="4:38" ht="13.5" thickBot="1">
      <c r="D1" s="83"/>
      <c r="E1" s="1"/>
      <c r="F1" s="1" t="s">
        <v>68</v>
      </c>
      <c r="G1" s="6"/>
      <c r="H1" s="85"/>
      <c r="Q1" s="83"/>
      <c r="R1" s="1"/>
      <c r="S1" s="1" t="s">
        <v>68</v>
      </c>
      <c r="T1" s="6"/>
      <c r="U1" s="85"/>
      <c r="AH1" s="21"/>
      <c r="AI1" s="6"/>
      <c r="AJ1" s="1" t="s">
        <v>98</v>
      </c>
      <c r="AK1" s="6"/>
      <c r="AL1" s="7"/>
    </row>
    <row r="2" spans="3:36" ht="16.5" thickBot="1">
      <c r="C2" s="5" t="s">
        <v>94</v>
      </c>
      <c r="D2" s="84"/>
      <c r="E2" s="6"/>
      <c r="F2" s="70" t="s">
        <v>14</v>
      </c>
      <c r="G2" s="6"/>
      <c r="H2" s="87"/>
      <c r="J2" s="2" t="s">
        <v>104</v>
      </c>
      <c r="P2" s="5" t="s">
        <v>94</v>
      </c>
      <c r="Q2" s="84"/>
      <c r="R2" s="6"/>
      <c r="S2" s="70" t="s">
        <v>1</v>
      </c>
      <c r="T2" s="6"/>
      <c r="U2" s="86"/>
      <c r="X2" s="2" t="s">
        <v>104</v>
      </c>
      <c r="AI2" s="5" t="s">
        <v>9</v>
      </c>
      <c r="AJ2" s="17" t="s">
        <v>10</v>
      </c>
    </row>
    <row r="3" spans="3:36" ht="16.5" customHeight="1" thickBot="1">
      <c r="C3" s="5" t="s">
        <v>33</v>
      </c>
      <c r="P3" s="5" t="s">
        <v>33</v>
      </c>
      <c r="AH3" s="17" t="s">
        <v>99</v>
      </c>
      <c r="AI3" s="22">
        <v>14</v>
      </c>
      <c r="AJ3" s="22">
        <v>10</v>
      </c>
    </row>
    <row r="4" spans="3:36" ht="16.5" customHeight="1" thickBot="1">
      <c r="C4" s="5" t="s">
        <v>34</v>
      </c>
      <c r="P4" s="5" t="s">
        <v>34</v>
      </c>
      <c r="AH4" s="17" t="s">
        <v>100</v>
      </c>
      <c r="AI4" s="22">
        <v>-2.5</v>
      </c>
      <c r="AJ4" s="22">
        <v>-2</v>
      </c>
    </row>
    <row r="5" spans="3:36" ht="16.5" customHeight="1" thickBot="1">
      <c r="C5" s="5" t="s">
        <v>8</v>
      </c>
      <c r="P5" s="5" t="s">
        <v>8</v>
      </c>
      <c r="AH5" s="17" t="s">
        <v>132</v>
      </c>
      <c r="AI5" s="22">
        <f>(AI3/-AI4)</f>
        <v>5.6</v>
      </c>
      <c r="AJ5" s="22">
        <f>(AJ3/-AJ4)</f>
        <v>5</v>
      </c>
    </row>
    <row r="6" spans="3:36" ht="16.5" customHeight="1" thickBot="1">
      <c r="C6" s="5" t="s">
        <v>114</v>
      </c>
      <c r="P6" s="5" t="s">
        <v>114</v>
      </c>
      <c r="AH6" s="17" t="s">
        <v>24</v>
      </c>
      <c r="AI6" s="23">
        <f>1/AI4</f>
        <v>-0.4</v>
      </c>
      <c r="AJ6" s="23">
        <f>1/AJ4</f>
        <v>-0.5</v>
      </c>
    </row>
    <row r="7" spans="2:36" ht="16.5" customHeight="1" thickBot="1">
      <c r="B7" s="8">
        <v>1</v>
      </c>
      <c r="C7" s="14" t="s">
        <v>115</v>
      </c>
      <c r="D7" s="9">
        <f>$AI$3</f>
        <v>14</v>
      </c>
      <c r="E7" s="9">
        <f>$AI$4</f>
        <v>-2.5</v>
      </c>
      <c r="F7" s="10" t="s">
        <v>35</v>
      </c>
      <c r="H7" s="17" t="s">
        <v>77</v>
      </c>
      <c r="I7" s="44" t="s">
        <v>76</v>
      </c>
      <c r="J7" s="17" t="s">
        <v>79</v>
      </c>
      <c r="K7" s="5" t="s">
        <v>97</v>
      </c>
      <c r="O7" s="8">
        <v>1</v>
      </c>
      <c r="P7" s="14" t="s">
        <v>115</v>
      </c>
      <c r="Q7" s="9">
        <f>$AJ$3</f>
        <v>10</v>
      </c>
      <c r="R7" s="9">
        <f>$AJ$4</f>
        <v>-2</v>
      </c>
      <c r="S7" s="10" t="s">
        <v>35</v>
      </c>
      <c r="U7" s="17" t="s">
        <v>77</v>
      </c>
      <c r="V7" s="44" t="s">
        <v>76</v>
      </c>
      <c r="W7" s="17" t="s">
        <v>79</v>
      </c>
      <c r="X7" s="5" t="s">
        <v>97</v>
      </c>
      <c r="AH7" s="17" t="s">
        <v>25</v>
      </c>
      <c r="AI7" s="22">
        <v>6</v>
      </c>
      <c r="AJ7" s="22">
        <v>20</v>
      </c>
    </row>
    <row r="8" spans="6:36" ht="16.5" customHeight="1" thickBot="1">
      <c r="F8" s="66" t="s">
        <v>5</v>
      </c>
      <c r="G8" s="8">
        <v>2</v>
      </c>
      <c r="H8" s="14" t="s">
        <v>77</v>
      </c>
      <c r="I8" s="9"/>
      <c r="J8" s="45"/>
      <c r="K8" s="10" t="s">
        <v>97</v>
      </c>
      <c r="S8" s="66" t="s">
        <v>5</v>
      </c>
      <c r="T8" s="8">
        <v>2</v>
      </c>
      <c r="U8" s="14" t="s">
        <v>77</v>
      </c>
      <c r="V8" s="9"/>
      <c r="W8" s="45"/>
      <c r="X8" s="10" t="s">
        <v>97</v>
      </c>
      <c r="AH8" s="17" t="s">
        <v>26</v>
      </c>
      <c r="AI8" s="23">
        <v>0.6</v>
      </c>
      <c r="AJ8" s="23">
        <v>0.8</v>
      </c>
    </row>
    <row r="9" spans="2:38" ht="16.5" customHeight="1" thickBot="1">
      <c r="B9" s="8">
        <v>3</v>
      </c>
      <c r="C9" s="46" t="s">
        <v>29</v>
      </c>
      <c r="F9" s="14" t="s">
        <v>44</v>
      </c>
      <c r="G9" s="34">
        <f>$AI$12</f>
        <v>0.08</v>
      </c>
      <c r="H9" s="8"/>
      <c r="I9" s="68"/>
      <c r="J9" s="63"/>
      <c r="K9" s="47"/>
      <c r="L9" s="4"/>
      <c r="M9" s="4"/>
      <c r="O9" s="8">
        <v>3</v>
      </c>
      <c r="P9" s="46" t="s">
        <v>29</v>
      </c>
      <c r="R9" s="14" t="s">
        <v>44</v>
      </c>
      <c r="S9" s="34">
        <f>$AJ$12</f>
        <v>0.1</v>
      </c>
      <c r="U9" s="8"/>
      <c r="V9" s="68"/>
      <c r="W9" s="63"/>
      <c r="X9" s="47"/>
      <c r="Y9" s="4"/>
      <c r="AH9" s="17" t="s">
        <v>28</v>
      </c>
      <c r="AI9" s="22">
        <v>2.5</v>
      </c>
      <c r="AJ9" s="22">
        <v>3.5</v>
      </c>
      <c r="AL9" s="4"/>
    </row>
    <row r="10" spans="2:39" ht="16.5" customHeight="1" thickBot="1">
      <c r="B10" s="8">
        <v>4</v>
      </c>
      <c r="C10" s="52" t="s">
        <v>107</v>
      </c>
      <c r="D10" s="51"/>
      <c r="E10" s="58"/>
      <c r="H10" s="59" t="s">
        <v>60</v>
      </c>
      <c r="I10" s="9">
        <f>$AI$9</f>
        <v>2.5</v>
      </c>
      <c r="J10" s="60" t="s">
        <v>97</v>
      </c>
      <c r="L10" s="4"/>
      <c r="M10" s="4"/>
      <c r="O10" s="8">
        <v>4</v>
      </c>
      <c r="P10" s="52" t="s">
        <v>107</v>
      </c>
      <c r="Q10" s="51"/>
      <c r="R10" s="58"/>
      <c r="S10" s="59" t="s">
        <v>60</v>
      </c>
      <c r="T10" s="9">
        <f>$AJ$9</f>
        <v>3.5</v>
      </c>
      <c r="U10" s="60" t="s">
        <v>97</v>
      </c>
      <c r="W10" s="47"/>
      <c r="Y10" s="4"/>
      <c r="AH10" s="17" t="s">
        <v>101</v>
      </c>
      <c r="AI10" s="22">
        <v>4.25</v>
      </c>
      <c r="AJ10" s="22">
        <v>4</v>
      </c>
      <c r="AL10" s="4"/>
      <c r="AM10" s="4"/>
    </row>
    <row r="11" spans="7:38" ht="21" customHeight="1" thickBot="1">
      <c r="G11" s="42" t="s">
        <v>64</v>
      </c>
      <c r="H11" s="65"/>
      <c r="I11" s="14" t="s">
        <v>65</v>
      </c>
      <c r="J11" s="69"/>
      <c r="R11" s="42" t="s">
        <v>64</v>
      </c>
      <c r="S11" s="65"/>
      <c r="T11" s="14" t="s">
        <v>65</v>
      </c>
      <c r="U11" s="69"/>
      <c r="AH11" s="17" t="s">
        <v>102</v>
      </c>
      <c r="AI11" s="22">
        <v>4.6</v>
      </c>
      <c r="AJ11" s="22">
        <v>3</v>
      </c>
      <c r="AL11" s="4"/>
    </row>
    <row r="12" spans="2:38" ht="16.5" customHeight="1" thickBot="1">
      <c r="B12" s="8">
        <v>5</v>
      </c>
      <c r="C12" s="5" t="s">
        <v>67</v>
      </c>
      <c r="H12" s="28"/>
      <c r="I12" s="47"/>
      <c r="J12" s="67"/>
      <c r="O12" s="8">
        <v>5</v>
      </c>
      <c r="P12" s="5" t="s">
        <v>67</v>
      </c>
      <c r="U12" s="28"/>
      <c r="V12" s="47"/>
      <c r="W12" s="67"/>
      <c r="AH12" s="17" t="s">
        <v>103</v>
      </c>
      <c r="AI12" s="23">
        <v>0.08</v>
      </c>
      <c r="AJ12" s="23">
        <v>0.1</v>
      </c>
      <c r="AL12" s="4"/>
    </row>
    <row r="13" spans="2:37" ht="16.5" customHeight="1" thickBot="1">
      <c r="B13" s="8"/>
      <c r="C13" s="49" t="s">
        <v>108</v>
      </c>
      <c r="D13" s="50" t="s">
        <v>55</v>
      </c>
      <c r="E13" s="54"/>
      <c r="F13" s="28" t="s">
        <v>66</v>
      </c>
      <c r="G13" s="43"/>
      <c r="I13" s="8"/>
      <c r="J13" s="41"/>
      <c r="K13" s="47"/>
      <c r="L13"/>
      <c r="M13"/>
      <c r="O13" s="8"/>
      <c r="P13" s="49" t="s">
        <v>108</v>
      </c>
      <c r="Q13" s="50" t="s">
        <v>55</v>
      </c>
      <c r="R13" s="54"/>
      <c r="S13" s="28" t="s">
        <v>66</v>
      </c>
      <c r="T13" s="43"/>
      <c r="V13" s="8"/>
      <c r="W13" s="41"/>
      <c r="X13" s="47"/>
      <c r="Y13"/>
      <c r="AH13" s="17"/>
      <c r="AI13" s="3"/>
      <c r="AJ13" s="3"/>
      <c r="AK13" s="4"/>
    </row>
    <row r="14" spans="2:37" ht="16.5" customHeight="1" thickBot="1">
      <c r="B14" s="8"/>
      <c r="C14" s="49" t="s">
        <v>109</v>
      </c>
      <c r="D14" s="50" t="s">
        <v>57</v>
      </c>
      <c r="E14" s="55"/>
      <c r="F14" s="41"/>
      <c r="G14" s="43"/>
      <c r="I14" s="8"/>
      <c r="J14" s="41"/>
      <c r="K14" s="47"/>
      <c r="L14" s="48"/>
      <c r="M14" s="48"/>
      <c r="N14" s="4"/>
      <c r="O14" s="8"/>
      <c r="P14" s="49" t="s">
        <v>109</v>
      </c>
      <c r="Q14" s="50" t="s">
        <v>57</v>
      </c>
      <c r="R14" s="55"/>
      <c r="S14" s="41"/>
      <c r="T14" s="43"/>
      <c r="V14" s="8"/>
      <c r="W14" s="41"/>
      <c r="X14" s="47"/>
      <c r="Y14" s="48"/>
      <c r="Z14" s="4"/>
      <c r="AH14" s="41"/>
      <c r="AI14" s="4"/>
      <c r="AJ14" s="4"/>
      <c r="AK14" s="4"/>
    </row>
    <row r="15" spans="2:37" ht="16.5" customHeight="1" thickBot="1">
      <c r="B15" s="8"/>
      <c r="C15" s="49" t="s">
        <v>110</v>
      </c>
      <c r="D15" s="50" t="s">
        <v>11</v>
      </c>
      <c r="E15" s="55"/>
      <c r="F15" s="41"/>
      <c r="G15" s="43"/>
      <c r="I15" s="8"/>
      <c r="J15" s="41"/>
      <c r="K15" s="47"/>
      <c r="L15" s="48"/>
      <c r="M15" s="48"/>
      <c r="N15" s="4"/>
      <c r="O15" s="8"/>
      <c r="P15" s="49" t="s">
        <v>110</v>
      </c>
      <c r="Q15" s="50" t="s">
        <v>11</v>
      </c>
      <c r="R15" s="55"/>
      <c r="S15" s="41"/>
      <c r="T15" s="43"/>
      <c r="V15" s="8"/>
      <c r="W15" s="41"/>
      <c r="X15" s="47"/>
      <c r="Y15" s="48"/>
      <c r="Z15" s="4"/>
      <c r="AI15" s="41"/>
      <c r="AJ15" s="4"/>
      <c r="AK15" s="4"/>
    </row>
    <row r="16" spans="2:37" ht="16.5" customHeight="1" thickBot="1">
      <c r="B16" s="8"/>
      <c r="C16" s="49" t="s">
        <v>111</v>
      </c>
      <c r="D16" s="50" t="s">
        <v>112</v>
      </c>
      <c r="E16" s="56"/>
      <c r="F16" s="28" t="s">
        <v>27</v>
      </c>
      <c r="G16" s="43"/>
      <c r="I16" s="8"/>
      <c r="J16" s="41"/>
      <c r="K16" s="47"/>
      <c r="L16" s="48"/>
      <c r="M16" s="48"/>
      <c r="N16" s="4"/>
      <c r="O16" s="8"/>
      <c r="P16" s="49" t="s">
        <v>111</v>
      </c>
      <c r="Q16" s="50" t="s">
        <v>112</v>
      </c>
      <c r="R16" s="56"/>
      <c r="S16" s="28" t="s">
        <v>27</v>
      </c>
      <c r="T16" s="43"/>
      <c r="V16" s="8"/>
      <c r="W16" s="41"/>
      <c r="X16" s="47"/>
      <c r="Y16" s="48"/>
      <c r="Z16" s="4"/>
      <c r="AH16" s="41"/>
      <c r="AI16" s="4"/>
      <c r="AJ16" s="4"/>
      <c r="AK16" s="4"/>
    </row>
    <row r="17" spans="2:37" ht="16.5" customHeight="1" thickBot="1">
      <c r="B17" s="8"/>
      <c r="C17" s="49" t="s">
        <v>113</v>
      </c>
      <c r="D17" s="50" t="s">
        <v>89</v>
      </c>
      <c r="E17" s="55"/>
      <c r="F17" s="28" t="s">
        <v>90</v>
      </c>
      <c r="G17" s="43"/>
      <c r="I17" s="8"/>
      <c r="J17" s="41"/>
      <c r="K17" s="47"/>
      <c r="L17" s="48"/>
      <c r="M17" s="48"/>
      <c r="N17" s="4"/>
      <c r="O17" s="8"/>
      <c r="P17" s="49" t="s">
        <v>113</v>
      </c>
      <c r="Q17" s="50" t="s">
        <v>89</v>
      </c>
      <c r="R17" s="55"/>
      <c r="S17" s="28" t="s">
        <v>90</v>
      </c>
      <c r="T17" s="43"/>
      <c r="V17" s="8"/>
      <c r="W17" s="41"/>
      <c r="X17" s="47"/>
      <c r="Y17" s="48"/>
      <c r="Z17" s="4"/>
      <c r="AH17" s="41"/>
      <c r="AI17" s="4"/>
      <c r="AJ17" s="4"/>
      <c r="AK17" s="4"/>
    </row>
    <row r="18" spans="2:37" ht="16.5" customHeight="1">
      <c r="B18" s="8">
        <v>6</v>
      </c>
      <c r="C18" s="52" t="s">
        <v>74</v>
      </c>
      <c r="D18" s="8"/>
      <c r="E18" s="17"/>
      <c r="F18" s="41"/>
      <c r="G18" s="43"/>
      <c r="I18" s="8"/>
      <c r="J18" s="41"/>
      <c r="K18" s="47"/>
      <c r="L18" s="48"/>
      <c r="M18" s="48"/>
      <c r="N18" s="4"/>
      <c r="O18" s="8">
        <v>6</v>
      </c>
      <c r="P18" s="52" t="s">
        <v>74</v>
      </c>
      <c r="Q18" s="8"/>
      <c r="R18" s="17"/>
      <c r="S18" s="41"/>
      <c r="T18" s="43"/>
      <c r="V18" s="8"/>
      <c r="W18" s="41"/>
      <c r="X18" s="47"/>
      <c r="Y18" s="48"/>
      <c r="Z18" s="4"/>
      <c r="AH18" s="41"/>
      <c r="AI18" s="4"/>
      <c r="AJ18" s="4"/>
      <c r="AK18" s="4"/>
    </row>
    <row r="19" spans="2:38" ht="16.5" customHeight="1" thickBot="1">
      <c r="B19" s="8"/>
      <c r="C19" s="52" t="s">
        <v>2</v>
      </c>
      <c r="D19" s="8"/>
      <c r="E19" s="17"/>
      <c r="F19" s="41"/>
      <c r="G19" s="43"/>
      <c r="I19" s="8"/>
      <c r="J19" s="41"/>
      <c r="K19" s="47"/>
      <c r="L19" s="48"/>
      <c r="M19" s="48"/>
      <c r="N19" s="4"/>
      <c r="O19" s="8"/>
      <c r="P19" s="52" t="s">
        <v>2</v>
      </c>
      <c r="Q19" s="8"/>
      <c r="R19" s="17"/>
      <c r="S19" s="41"/>
      <c r="T19" s="43"/>
      <c r="V19" s="8"/>
      <c r="W19" s="41"/>
      <c r="X19" s="47"/>
      <c r="Y19" s="48"/>
      <c r="Z19" s="4"/>
      <c r="AA19" s="4"/>
      <c r="AH19" s="41"/>
      <c r="AI19" s="4"/>
      <c r="AJ19" s="4"/>
      <c r="AK19" s="4"/>
      <c r="AL19" s="4"/>
    </row>
    <row r="20" spans="2:38" ht="16.5" customHeight="1" thickBot="1">
      <c r="B20" s="8"/>
      <c r="C20" s="49" t="s">
        <v>54</v>
      </c>
      <c r="D20" s="50" t="s">
        <v>106</v>
      </c>
      <c r="E20" s="13"/>
      <c r="F20" s="53"/>
      <c r="G20" s="34" t="s">
        <v>97</v>
      </c>
      <c r="I20" s="8"/>
      <c r="J20" s="41"/>
      <c r="K20" s="47"/>
      <c r="L20" s="48"/>
      <c r="M20" s="48"/>
      <c r="N20" s="4"/>
      <c r="O20" s="8"/>
      <c r="P20" s="49" t="s">
        <v>54</v>
      </c>
      <c r="Q20" s="50" t="s">
        <v>106</v>
      </c>
      <c r="R20" s="13"/>
      <c r="S20" s="53"/>
      <c r="T20" s="34" t="s">
        <v>97</v>
      </c>
      <c r="V20" s="8"/>
      <c r="W20" s="41"/>
      <c r="X20" s="47"/>
      <c r="Y20" s="48"/>
      <c r="Z20" s="4"/>
      <c r="AA20" s="4"/>
      <c r="AH20" s="41"/>
      <c r="AI20" s="4"/>
      <c r="AJ20" s="4"/>
      <c r="AK20" s="4"/>
      <c r="AL20" s="4"/>
    </row>
    <row r="21" spans="2:37" ht="16.5" customHeight="1" thickBot="1">
      <c r="B21" s="8"/>
      <c r="C21" s="49" t="s">
        <v>56</v>
      </c>
      <c r="D21" s="50" t="s">
        <v>3</v>
      </c>
      <c r="E21" s="54"/>
      <c r="F21" s="61"/>
      <c r="G21" s="43"/>
      <c r="I21" s="8"/>
      <c r="J21" s="41"/>
      <c r="K21" s="47"/>
      <c r="L21" s="48"/>
      <c r="M21" s="48"/>
      <c r="N21" s="4"/>
      <c r="O21" s="8"/>
      <c r="P21" s="49" t="s">
        <v>56</v>
      </c>
      <c r="Q21" s="50" t="s">
        <v>3</v>
      </c>
      <c r="R21" s="54"/>
      <c r="S21" s="61"/>
      <c r="T21" s="43"/>
      <c r="V21" s="8"/>
      <c r="W21" s="41"/>
      <c r="X21" s="47"/>
      <c r="Y21" s="48"/>
      <c r="Z21" s="4"/>
      <c r="AH21" s="41"/>
      <c r="AI21" s="4"/>
      <c r="AJ21" s="4"/>
      <c r="AK21" s="4"/>
    </row>
    <row r="22" spans="2:37" ht="16.5" customHeight="1" thickBot="1">
      <c r="B22" s="8"/>
      <c r="C22" s="49" t="s">
        <v>58</v>
      </c>
      <c r="D22" s="50" t="s">
        <v>31</v>
      </c>
      <c r="E22" s="55"/>
      <c r="F22" s="61"/>
      <c r="G22" s="43"/>
      <c r="I22" s="8"/>
      <c r="J22" s="41"/>
      <c r="K22" s="47"/>
      <c r="L22" s="48"/>
      <c r="M22" s="48"/>
      <c r="N22" s="4"/>
      <c r="O22" s="8"/>
      <c r="P22" s="49" t="s">
        <v>58</v>
      </c>
      <c r="Q22" s="50" t="s">
        <v>31</v>
      </c>
      <c r="R22" s="55"/>
      <c r="S22" s="61"/>
      <c r="T22" s="43"/>
      <c r="V22" s="8"/>
      <c r="W22" s="41"/>
      <c r="X22" s="47"/>
      <c r="Y22" s="48"/>
      <c r="Z22" s="4"/>
      <c r="AH22" s="41"/>
      <c r="AI22" s="4"/>
      <c r="AJ22" s="4"/>
      <c r="AK22" s="4"/>
    </row>
    <row r="23" spans="2:37" ht="16.5" customHeight="1" thickBot="1">
      <c r="B23" s="8"/>
      <c r="C23" s="49" t="s">
        <v>59</v>
      </c>
      <c r="D23" s="50" t="s">
        <v>30</v>
      </c>
      <c r="E23" s="55"/>
      <c r="F23" s="61"/>
      <c r="G23" s="43"/>
      <c r="I23" s="8"/>
      <c r="J23" s="41"/>
      <c r="K23" s="47"/>
      <c r="L23" s="48"/>
      <c r="M23" s="48"/>
      <c r="N23" s="4"/>
      <c r="O23" s="8"/>
      <c r="P23" s="49" t="s">
        <v>59</v>
      </c>
      <c r="Q23" s="50" t="s">
        <v>30</v>
      </c>
      <c r="R23" s="55"/>
      <c r="S23" s="61"/>
      <c r="T23" s="43"/>
      <c r="V23" s="8"/>
      <c r="W23" s="41"/>
      <c r="X23" s="47"/>
      <c r="Y23" s="48"/>
      <c r="Z23" s="4"/>
      <c r="AH23" s="41"/>
      <c r="AI23" s="4"/>
      <c r="AJ23" s="4"/>
      <c r="AK23" s="4"/>
    </row>
    <row r="24" spans="2:37" ht="16.5" customHeight="1" thickBot="1">
      <c r="B24" s="8"/>
      <c r="C24" s="49" t="s">
        <v>61</v>
      </c>
      <c r="D24" s="50" t="s">
        <v>32</v>
      </c>
      <c r="E24" s="55"/>
      <c r="F24" s="61"/>
      <c r="G24" s="43"/>
      <c r="I24" s="8"/>
      <c r="J24" s="41"/>
      <c r="K24" s="47"/>
      <c r="L24" s="48"/>
      <c r="M24" s="48"/>
      <c r="N24" s="4"/>
      <c r="O24" s="8"/>
      <c r="P24" s="49" t="s">
        <v>61</v>
      </c>
      <c r="Q24" s="50" t="s">
        <v>32</v>
      </c>
      <c r="R24" s="55"/>
      <c r="S24" s="61"/>
      <c r="T24" s="43"/>
      <c r="V24" s="8"/>
      <c r="W24" s="41"/>
      <c r="X24" s="47"/>
      <c r="Y24" s="48"/>
      <c r="Z24" s="4"/>
      <c r="AH24" s="41"/>
      <c r="AI24" s="4"/>
      <c r="AJ24" s="4"/>
      <c r="AK24" s="4"/>
    </row>
    <row r="25" spans="2:37" ht="16.5" customHeight="1" thickBot="1">
      <c r="B25" s="8"/>
      <c r="C25" s="49" t="s">
        <v>62</v>
      </c>
      <c r="D25" s="50" t="s">
        <v>75</v>
      </c>
      <c r="E25" s="55"/>
      <c r="F25" s="61"/>
      <c r="G25" s="43"/>
      <c r="I25" s="8"/>
      <c r="J25" s="41"/>
      <c r="K25" s="47"/>
      <c r="L25" s="48"/>
      <c r="M25" s="48"/>
      <c r="N25" s="4"/>
      <c r="O25" s="8"/>
      <c r="P25" s="49" t="s">
        <v>62</v>
      </c>
      <c r="Q25" s="50" t="s">
        <v>75</v>
      </c>
      <c r="R25" s="55"/>
      <c r="S25" s="61"/>
      <c r="T25" s="43"/>
      <c r="V25" s="8"/>
      <c r="W25" s="41"/>
      <c r="X25" s="47"/>
      <c r="Y25" s="48"/>
      <c r="Z25" s="4"/>
      <c r="AI25" s="41"/>
      <c r="AJ25" s="4"/>
      <c r="AK25" s="4"/>
    </row>
    <row r="26" spans="2:37" ht="16.5" customHeight="1" thickBot="1">
      <c r="B26" s="8"/>
      <c r="C26" s="49" t="s">
        <v>63</v>
      </c>
      <c r="D26" s="50" t="s">
        <v>69</v>
      </c>
      <c r="E26" s="57"/>
      <c r="F26" s="61"/>
      <c r="G26" s="43"/>
      <c r="I26" s="8"/>
      <c r="J26" s="41"/>
      <c r="K26" s="47"/>
      <c r="L26" s="48"/>
      <c r="M26" s="48"/>
      <c r="N26" s="4"/>
      <c r="O26" s="8"/>
      <c r="P26" s="49" t="s">
        <v>63</v>
      </c>
      <c r="Q26" s="50" t="s">
        <v>69</v>
      </c>
      <c r="R26" s="57"/>
      <c r="S26" s="61"/>
      <c r="T26" s="43"/>
      <c r="V26" s="8"/>
      <c r="W26" s="41"/>
      <c r="X26" s="47"/>
      <c r="Y26" s="48"/>
      <c r="Z26" s="4"/>
      <c r="AI26" s="41"/>
      <c r="AJ26" s="4"/>
      <c r="AK26" s="4"/>
    </row>
    <row r="27" spans="2:37" ht="16.5" customHeight="1" thickBot="1">
      <c r="B27" s="8"/>
      <c r="C27" s="49" t="s">
        <v>61</v>
      </c>
      <c r="D27" s="50" t="s">
        <v>4</v>
      </c>
      <c r="E27" s="55"/>
      <c r="F27" s="62" t="s">
        <v>6</v>
      </c>
      <c r="G27" s="43"/>
      <c r="I27" s="8"/>
      <c r="J27" s="41"/>
      <c r="K27" s="47"/>
      <c r="L27" s="48"/>
      <c r="M27" s="48"/>
      <c r="N27" s="4"/>
      <c r="O27" s="8"/>
      <c r="P27" s="49" t="s">
        <v>61</v>
      </c>
      <c r="Q27" s="50" t="s">
        <v>4</v>
      </c>
      <c r="R27" s="55"/>
      <c r="S27" s="62" t="s">
        <v>93</v>
      </c>
      <c r="T27" s="43"/>
      <c r="V27" s="8"/>
      <c r="W27" s="41"/>
      <c r="X27" s="47"/>
      <c r="Y27" s="48"/>
      <c r="Z27" s="4"/>
      <c r="AI27" s="41"/>
      <c r="AJ27" s="4"/>
      <c r="AK27" s="4"/>
    </row>
    <row r="28" spans="2:37" ht="16.5" customHeight="1" thickBot="1">
      <c r="B28" s="8"/>
      <c r="C28" s="49" t="s">
        <v>62</v>
      </c>
      <c r="D28" s="50" t="s">
        <v>78</v>
      </c>
      <c r="E28" s="55"/>
      <c r="F28" s="28" t="s">
        <v>7</v>
      </c>
      <c r="G28" s="43"/>
      <c r="I28" s="64"/>
      <c r="J28" s="41"/>
      <c r="K28" s="47"/>
      <c r="L28" s="48"/>
      <c r="M28" s="48"/>
      <c r="N28" s="4"/>
      <c r="O28" s="8"/>
      <c r="P28" s="49" t="s">
        <v>62</v>
      </c>
      <c r="Q28" s="50" t="s">
        <v>78</v>
      </c>
      <c r="R28" s="55"/>
      <c r="S28" s="28" t="s">
        <v>7</v>
      </c>
      <c r="T28" s="43"/>
      <c r="V28" s="64"/>
      <c r="W28" s="41"/>
      <c r="X28" s="47"/>
      <c r="Y28" s="48"/>
      <c r="Z28" s="4"/>
      <c r="AI28" s="41"/>
      <c r="AJ28" s="4"/>
      <c r="AK28" s="4"/>
    </row>
    <row r="29" spans="2:37" ht="16.5" customHeight="1" thickBot="1">
      <c r="B29" s="8">
        <v>7</v>
      </c>
      <c r="C29" s="5" t="s">
        <v>70</v>
      </c>
      <c r="N29" s="4"/>
      <c r="O29" s="8">
        <v>7</v>
      </c>
      <c r="P29" s="5" t="s">
        <v>70</v>
      </c>
      <c r="Z29" s="4"/>
      <c r="AI29" s="41"/>
      <c r="AJ29" s="4"/>
      <c r="AK29" s="4"/>
    </row>
    <row r="30" spans="2:37" ht="16.5" customHeight="1" thickBot="1">
      <c r="B30" s="8"/>
      <c r="C30" s="52" t="s">
        <v>71</v>
      </c>
      <c r="D30" s="8"/>
      <c r="E30" s="14" t="s">
        <v>72</v>
      </c>
      <c r="F30" s="69">
        <f>$AI$10</f>
        <v>4.25</v>
      </c>
      <c r="G30" s="43"/>
      <c r="I30" s="8"/>
      <c r="J30" s="41"/>
      <c r="K30" s="47"/>
      <c r="L30" s="48"/>
      <c r="M30" s="48"/>
      <c r="N30" s="4"/>
      <c r="O30" s="8"/>
      <c r="P30" s="52" t="s">
        <v>71</v>
      </c>
      <c r="Q30" s="8"/>
      <c r="R30" s="14" t="s">
        <v>72</v>
      </c>
      <c r="S30" s="69">
        <f>$AJ$10</f>
        <v>4</v>
      </c>
      <c r="T30" s="43"/>
      <c r="V30" s="8"/>
      <c r="W30" s="41"/>
      <c r="X30" s="47"/>
      <c r="Y30" s="48"/>
      <c r="Z30" s="4"/>
      <c r="AI30" s="41"/>
      <c r="AJ30" s="4"/>
      <c r="AK30" s="4"/>
    </row>
    <row r="31" spans="2:37" ht="16.5" customHeight="1" thickBot="1">
      <c r="B31" s="8"/>
      <c r="C31" s="52"/>
      <c r="D31" s="8"/>
      <c r="E31" s="14" t="s">
        <v>73</v>
      </c>
      <c r="F31" s="69">
        <f>$AI$11</f>
        <v>4.6</v>
      </c>
      <c r="G31" s="43"/>
      <c r="I31" s="8"/>
      <c r="J31" s="41"/>
      <c r="K31" s="47"/>
      <c r="L31" s="48"/>
      <c r="M31" s="48"/>
      <c r="N31" s="4"/>
      <c r="O31" s="8"/>
      <c r="P31" s="52"/>
      <c r="Q31" s="8"/>
      <c r="R31" s="14" t="s">
        <v>73</v>
      </c>
      <c r="S31" s="69">
        <f>$AJ$11</f>
        <v>3</v>
      </c>
      <c r="T31" s="43"/>
      <c r="V31" s="8"/>
      <c r="W31" s="41"/>
      <c r="X31" s="47"/>
      <c r="Y31" s="48"/>
      <c r="Z31" s="4"/>
      <c r="AI31" s="41"/>
      <c r="AJ31" s="4"/>
      <c r="AK31" s="4"/>
    </row>
    <row r="32" spans="2:37" ht="16.5" customHeight="1" thickBot="1">
      <c r="B32" s="27"/>
      <c r="C32" s="27" t="s">
        <v>36</v>
      </c>
      <c r="D32" s="27"/>
      <c r="E32" s="31"/>
      <c r="F32" s="31"/>
      <c r="G32" s="31"/>
      <c r="H32" s="31"/>
      <c r="I32" s="27"/>
      <c r="J32" s="27"/>
      <c r="K32" s="27"/>
      <c r="L32" s="27"/>
      <c r="M32" s="27"/>
      <c r="N32" s="27"/>
      <c r="O32" s="27"/>
      <c r="P32" s="27" t="s">
        <v>36</v>
      </c>
      <c r="Q32" s="27"/>
      <c r="R32" s="31"/>
      <c r="S32" s="31"/>
      <c r="T32" s="31"/>
      <c r="U32" s="31"/>
      <c r="V32" s="27"/>
      <c r="W32" s="27"/>
      <c r="X32" s="27"/>
      <c r="Y32" s="27"/>
      <c r="Z32" s="27"/>
      <c r="AH32" s="41"/>
      <c r="AI32" s="4"/>
      <c r="AJ32" s="4"/>
      <c r="AK32" s="4"/>
    </row>
    <row r="33" spans="2:37" ht="21" customHeight="1" thickBot="1">
      <c r="B33" s="24">
        <v>8</v>
      </c>
      <c r="C33" s="14" t="s">
        <v>37</v>
      </c>
      <c r="D33" s="32"/>
      <c r="E33" s="25"/>
      <c r="F33" s="33" t="s">
        <v>80</v>
      </c>
      <c r="G33" s="25"/>
      <c r="H33" s="26" t="s">
        <v>35</v>
      </c>
      <c r="I33" s="27"/>
      <c r="J33" s="27"/>
      <c r="K33" s="27"/>
      <c r="L33" s="27"/>
      <c r="M33" s="27"/>
      <c r="N33" s="27"/>
      <c r="O33" s="24">
        <v>8</v>
      </c>
      <c r="P33" s="14" t="s">
        <v>37</v>
      </c>
      <c r="Q33" s="32"/>
      <c r="R33" s="25"/>
      <c r="S33" s="33" t="s">
        <v>80</v>
      </c>
      <c r="T33" s="25"/>
      <c r="U33" s="26" t="s">
        <v>35</v>
      </c>
      <c r="V33" s="27"/>
      <c r="W33" s="27"/>
      <c r="X33" s="27"/>
      <c r="Y33" s="27"/>
      <c r="Z33" s="27"/>
      <c r="AH33" s="41"/>
      <c r="AI33" s="4"/>
      <c r="AJ33" s="4"/>
      <c r="AK33" s="4"/>
    </row>
    <row r="34" spans="2:37" ht="21" customHeight="1" thickBot="1">
      <c r="B34" s="27"/>
      <c r="C34" s="27" t="s">
        <v>133</v>
      </c>
      <c r="D34" s="27"/>
      <c r="E34" s="31"/>
      <c r="F34" s="31"/>
      <c r="G34" s="31"/>
      <c r="H34" s="31"/>
      <c r="I34" s="31"/>
      <c r="J34" s="27"/>
      <c r="K34" s="27"/>
      <c r="L34" s="27"/>
      <c r="M34" s="27"/>
      <c r="N34" s="27"/>
      <c r="O34" s="27"/>
      <c r="P34" s="27" t="s">
        <v>133</v>
      </c>
      <c r="Q34" s="27"/>
      <c r="R34" s="31"/>
      <c r="S34" s="31"/>
      <c r="T34" s="31"/>
      <c r="U34" s="31"/>
      <c r="V34" s="31"/>
      <c r="W34" s="27"/>
      <c r="X34" s="27"/>
      <c r="Y34" s="27"/>
      <c r="Z34" s="27"/>
      <c r="AH34" s="41"/>
      <c r="AI34" s="4"/>
      <c r="AJ34" s="4"/>
      <c r="AK34" s="4"/>
    </row>
    <row r="35" spans="2:37" ht="21" customHeight="1" thickBot="1">
      <c r="B35" s="24">
        <v>9</v>
      </c>
      <c r="C35" s="14" t="s">
        <v>81</v>
      </c>
      <c r="D35" s="32"/>
      <c r="E35" s="25"/>
      <c r="F35" s="33" t="s">
        <v>80</v>
      </c>
      <c r="G35" s="25"/>
      <c r="H35" s="26" t="s">
        <v>82</v>
      </c>
      <c r="I35" s="31"/>
      <c r="J35" s="31"/>
      <c r="K35" s="27"/>
      <c r="L35" s="27"/>
      <c r="M35" s="27"/>
      <c r="N35" s="27"/>
      <c r="O35" s="24">
        <v>9</v>
      </c>
      <c r="P35" s="14" t="s">
        <v>81</v>
      </c>
      <c r="Q35" s="32"/>
      <c r="R35" s="25"/>
      <c r="S35" s="33" t="s">
        <v>80</v>
      </c>
      <c r="T35" s="25"/>
      <c r="U35" s="26" t="s">
        <v>82</v>
      </c>
      <c r="V35" s="31"/>
      <c r="W35" s="31"/>
      <c r="X35" s="27"/>
      <c r="Y35" s="27"/>
      <c r="Z35" s="27"/>
      <c r="AH35" s="41"/>
      <c r="AI35" s="4"/>
      <c r="AJ35" s="4"/>
      <c r="AK35" s="4"/>
    </row>
    <row r="36" spans="2:37" ht="21" customHeight="1" thickBot="1">
      <c r="B36" s="35"/>
      <c r="C36" s="30" t="s">
        <v>134</v>
      </c>
      <c r="D36" s="29"/>
      <c r="E36" s="31"/>
      <c r="F36" s="31"/>
      <c r="G36" s="31"/>
      <c r="H36" s="31"/>
      <c r="I36" s="31"/>
      <c r="J36" s="31"/>
      <c r="K36" s="27"/>
      <c r="L36" s="27"/>
      <c r="M36" s="27"/>
      <c r="N36" s="27"/>
      <c r="O36" s="35"/>
      <c r="P36" s="30" t="s">
        <v>134</v>
      </c>
      <c r="Q36" s="29"/>
      <c r="R36" s="31"/>
      <c r="S36" s="31"/>
      <c r="T36" s="31"/>
      <c r="U36" s="31"/>
      <c r="V36" s="31"/>
      <c r="W36" s="31"/>
      <c r="X36" s="27"/>
      <c r="Y36" s="27"/>
      <c r="Z36" s="27"/>
      <c r="AH36" s="41"/>
      <c r="AI36" s="4"/>
      <c r="AJ36" s="4"/>
      <c r="AK36" s="4"/>
    </row>
    <row r="37" spans="2:37" ht="21" customHeight="1" thickBot="1">
      <c r="B37" s="24">
        <v>10</v>
      </c>
      <c r="C37" s="14" t="s">
        <v>83</v>
      </c>
      <c r="D37" s="25"/>
      <c r="E37" s="74" t="s">
        <v>82</v>
      </c>
      <c r="F37" s="25"/>
      <c r="G37" s="74" t="s">
        <v>84</v>
      </c>
      <c r="H37" s="25"/>
      <c r="I37" s="75" t="s">
        <v>85</v>
      </c>
      <c r="J37" s="27"/>
      <c r="K37" s="27"/>
      <c r="L37" s="27"/>
      <c r="M37" s="27"/>
      <c r="N37" s="27"/>
      <c r="O37" s="24">
        <v>10</v>
      </c>
      <c r="P37" s="14" t="s">
        <v>83</v>
      </c>
      <c r="Q37" s="25"/>
      <c r="R37" s="74" t="s">
        <v>82</v>
      </c>
      <c r="S37" s="25"/>
      <c r="T37" s="74" t="s">
        <v>84</v>
      </c>
      <c r="U37" s="25"/>
      <c r="V37" s="75" t="s">
        <v>85</v>
      </c>
      <c r="W37" s="27"/>
      <c r="X37" s="27"/>
      <c r="Y37" s="27"/>
      <c r="Z37" s="27"/>
      <c r="AH37" s="41"/>
      <c r="AI37" s="4"/>
      <c r="AJ37" s="4"/>
      <c r="AK37" s="4"/>
    </row>
    <row r="38" spans="2:37" ht="21" customHeight="1" thickBot="1">
      <c r="B38" s="35"/>
      <c r="C38" s="30" t="s">
        <v>86</v>
      </c>
      <c r="D38" s="29"/>
      <c r="E38" s="31"/>
      <c r="F38" s="31"/>
      <c r="G38" s="31"/>
      <c r="H38" s="31"/>
      <c r="I38" s="31"/>
      <c r="J38" s="31"/>
      <c r="K38" s="27"/>
      <c r="L38" s="27"/>
      <c r="M38" s="27"/>
      <c r="N38" s="27"/>
      <c r="O38" s="35"/>
      <c r="P38" s="30" t="s">
        <v>86</v>
      </c>
      <c r="Q38" s="29"/>
      <c r="R38" s="31"/>
      <c r="S38" s="31"/>
      <c r="T38" s="31"/>
      <c r="U38" s="31"/>
      <c r="V38" s="31"/>
      <c r="W38" s="31"/>
      <c r="X38" s="27"/>
      <c r="Y38" s="27"/>
      <c r="Z38" s="27"/>
      <c r="AH38" s="41"/>
      <c r="AI38" s="4"/>
      <c r="AJ38" s="4"/>
      <c r="AK38" s="4"/>
    </row>
    <row r="39" spans="2:37" ht="21" customHeight="1" thickBot="1">
      <c r="B39" s="24">
        <v>11</v>
      </c>
      <c r="C39" s="76" t="s">
        <v>87</v>
      </c>
      <c r="D39" s="25"/>
      <c r="E39" s="25"/>
      <c r="F39" s="74" t="s">
        <v>88</v>
      </c>
      <c r="G39" s="25"/>
      <c r="H39" s="75" t="s">
        <v>82</v>
      </c>
      <c r="I39" s="31"/>
      <c r="J39" s="31"/>
      <c r="K39" s="27"/>
      <c r="L39" s="27"/>
      <c r="M39" s="27"/>
      <c r="N39" s="27"/>
      <c r="O39" s="24">
        <v>11</v>
      </c>
      <c r="P39" s="14" t="s">
        <v>87</v>
      </c>
      <c r="Q39" s="25"/>
      <c r="R39" s="25"/>
      <c r="S39" s="74" t="s">
        <v>88</v>
      </c>
      <c r="T39" s="25"/>
      <c r="U39" s="75" t="s">
        <v>82</v>
      </c>
      <c r="V39" s="31"/>
      <c r="W39" s="31"/>
      <c r="X39" s="27"/>
      <c r="Y39" s="27"/>
      <c r="Z39" s="27"/>
      <c r="AH39" s="41"/>
      <c r="AI39" s="4"/>
      <c r="AJ39" s="4"/>
      <c r="AK39" s="4"/>
    </row>
    <row r="40" spans="2:37" ht="21" customHeight="1" thickBot="1">
      <c r="B40" s="35"/>
      <c r="C40" s="30" t="s">
        <v>116</v>
      </c>
      <c r="D40" s="29"/>
      <c r="E40" s="31"/>
      <c r="F40" s="31"/>
      <c r="G40" s="31"/>
      <c r="H40" s="31"/>
      <c r="K40" s="11"/>
      <c r="L40" s="27" t="s">
        <v>117</v>
      </c>
      <c r="M40" s="27"/>
      <c r="N40" s="27"/>
      <c r="O40" s="35"/>
      <c r="P40" s="30" t="s">
        <v>116</v>
      </c>
      <c r="Q40" s="29"/>
      <c r="R40" s="31"/>
      <c r="S40" s="31"/>
      <c r="T40" s="31"/>
      <c r="U40" s="31"/>
      <c r="V40" s="11"/>
      <c r="W40" s="31"/>
      <c r="Y40" s="27" t="s">
        <v>117</v>
      </c>
      <c r="Z40" s="27"/>
      <c r="AH40" s="41"/>
      <c r="AI40" s="4"/>
      <c r="AJ40" s="4"/>
      <c r="AK40" s="4"/>
    </row>
    <row r="41" spans="2:37" ht="21" customHeight="1" thickBot="1">
      <c r="B41" s="35"/>
      <c r="C41" s="30" t="s">
        <v>118</v>
      </c>
      <c r="D41" s="29"/>
      <c r="E41" s="31"/>
      <c r="F41" s="31"/>
      <c r="G41" s="31"/>
      <c r="H41" s="31"/>
      <c r="I41" s="31"/>
      <c r="J41" s="31"/>
      <c r="K41" s="27"/>
      <c r="L41" s="27"/>
      <c r="M41" s="27"/>
      <c r="N41" s="27"/>
      <c r="O41" s="35"/>
      <c r="P41" s="30" t="s">
        <v>118</v>
      </c>
      <c r="Q41" s="29"/>
      <c r="R41" s="31"/>
      <c r="S41" s="31"/>
      <c r="T41" s="31"/>
      <c r="U41" s="31"/>
      <c r="V41" s="31"/>
      <c r="W41" s="31"/>
      <c r="X41" s="27"/>
      <c r="Y41" s="27"/>
      <c r="Z41" s="27"/>
      <c r="AH41" s="41"/>
      <c r="AI41" s="4"/>
      <c r="AJ41" s="4"/>
      <c r="AK41" s="4"/>
    </row>
    <row r="42" spans="2:37" ht="21" customHeight="1" thickBot="1">
      <c r="B42" s="24">
        <v>12</v>
      </c>
      <c r="C42" s="14" t="s">
        <v>119</v>
      </c>
      <c r="D42" s="25"/>
      <c r="E42" s="25"/>
      <c r="F42" s="74" t="s">
        <v>88</v>
      </c>
      <c r="G42" s="25"/>
      <c r="H42" s="74" t="s">
        <v>37</v>
      </c>
      <c r="I42" s="12"/>
      <c r="J42" s="31"/>
      <c r="K42" s="27"/>
      <c r="L42" s="27"/>
      <c r="M42" s="27"/>
      <c r="N42" s="27"/>
      <c r="O42" s="24">
        <v>12</v>
      </c>
      <c r="P42" s="14" t="s">
        <v>119</v>
      </c>
      <c r="Q42" s="25"/>
      <c r="R42" s="25"/>
      <c r="S42" s="74" t="s">
        <v>88</v>
      </c>
      <c r="T42" s="25"/>
      <c r="U42" s="74" t="s">
        <v>37</v>
      </c>
      <c r="V42" s="12"/>
      <c r="W42" s="31"/>
      <c r="X42" s="27"/>
      <c r="Y42" s="27"/>
      <c r="Z42" s="27"/>
      <c r="AH42" s="41"/>
      <c r="AI42" s="4"/>
      <c r="AJ42" s="4"/>
      <c r="AK42" s="4"/>
    </row>
    <row r="43" spans="2:37" ht="21" customHeight="1" thickBot="1">
      <c r="B43" s="35"/>
      <c r="C43" s="30" t="s">
        <v>120</v>
      </c>
      <c r="D43" s="29"/>
      <c r="E43" s="31"/>
      <c r="F43" s="31"/>
      <c r="G43" s="31"/>
      <c r="H43" s="31"/>
      <c r="I43" s="31"/>
      <c r="J43" s="31"/>
      <c r="K43" s="27"/>
      <c r="L43" s="27"/>
      <c r="M43" s="27"/>
      <c r="N43" s="27"/>
      <c r="O43" s="35"/>
      <c r="P43" s="30" t="s">
        <v>120</v>
      </c>
      <c r="Q43" s="29"/>
      <c r="R43" s="31"/>
      <c r="S43" s="31"/>
      <c r="T43" s="31"/>
      <c r="U43" s="31"/>
      <c r="V43" s="31"/>
      <c r="W43" s="31"/>
      <c r="X43" s="27"/>
      <c r="Y43" s="27"/>
      <c r="Z43" s="27"/>
      <c r="AH43" s="41"/>
      <c r="AI43" s="4"/>
      <c r="AJ43" s="4"/>
      <c r="AK43" s="4"/>
    </row>
    <row r="44" spans="2:37" ht="21" customHeight="1" thickBot="1">
      <c r="B44" s="24">
        <v>13</v>
      </c>
      <c r="C44" s="14" t="s">
        <v>121</v>
      </c>
      <c r="D44" s="13"/>
      <c r="E44" s="25"/>
      <c r="F44" s="75" t="s">
        <v>88</v>
      </c>
      <c r="G44" s="31"/>
      <c r="H44" s="27"/>
      <c r="I44" s="27"/>
      <c r="J44" s="27"/>
      <c r="K44" s="27"/>
      <c r="L44" s="27"/>
      <c r="M44" s="27"/>
      <c r="N44" s="27"/>
      <c r="O44" s="24">
        <v>13</v>
      </c>
      <c r="P44" s="14" t="s">
        <v>121</v>
      </c>
      <c r="Q44" s="13"/>
      <c r="R44" s="25"/>
      <c r="S44" s="75" t="s">
        <v>88</v>
      </c>
      <c r="T44" s="31"/>
      <c r="U44" s="27"/>
      <c r="V44" s="27"/>
      <c r="W44" s="27"/>
      <c r="X44" s="27"/>
      <c r="Y44" s="27"/>
      <c r="Z44" s="27"/>
      <c r="AH44" s="41"/>
      <c r="AI44" s="4"/>
      <c r="AJ44" s="4"/>
      <c r="AK44" s="4"/>
    </row>
    <row r="45" spans="2:37" ht="21" customHeight="1" thickBot="1">
      <c r="B45" s="36"/>
      <c r="C45" s="27" t="s">
        <v>122</v>
      </c>
      <c r="D45" s="27"/>
      <c r="E45" s="27"/>
      <c r="F45" s="27"/>
      <c r="G45" s="27"/>
      <c r="H45" s="27"/>
      <c r="I45" s="27"/>
      <c r="J45" s="36"/>
      <c r="K45" s="36"/>
      <c r="L45" s="36"/>
      <c r="M45" s="36"/>
      <c r="N45" s="36"/>
      <c r="O45" s="36"/>
      <c r="P45" s="27" t="s">
        <v>122</v>
      </c>
      <c r="Q45" s="27"/>
      <c r="R45" s="27"/>
      <c r="S45" s="27"/>
      <c r="T45" s="27"/>
      <c r="U45" s="27"/>
      <c r="V45" s="27"/>
      <c r="W45" s="36"/>
      <c r="X45" s="36"/>
      <c r="Y45" s="36"/>
      <c r="Z45" s="36"/>
      <c r="AH45" s="41"/>
      <c r="AI45" s="4"/>
      <c r="AJ45" s="4"/>
      <c r="AK45" s="4"/>
    </row>
    <row r="46" spans="2:37" ht="21" customHeight="1" thickBot="1">
      <c r="B46" s="24">
        <v>14</v>
      </c>
      <c r="C46" s="14" t="s">
        <v>123</v>
      </c>
      <c r="D46" s="25"/>
      <c r="E46" s="74" t="s">
        <v>88</v>
      </c>
      <c r="F46" s="25"/>
      <c r="G46" s="74" t="s">
        <v>84</v>
      </c>
      <c r="H46" s="25"/>
      <c r="I46" s="75" t="s">
        <v>124</v>
      </c>
      <c r="J46" s="36"/>
      <c r="K46" s="36"/>
      <c r="L46" s="36"/>
      <c r="M46" s="36"/>
      <c r="N46" s="36"/>
      <c r="O46" s="24">
        <v>14</v>
      </c>
      <c r="P46" s="14" t="s">
        <v>123</v>
      </c>
      <c r="Q46" s="25"/>
      <c r="R46" s="74" t="s">
        <v>88</v>
      </c>
      <c r="S46" s="25"/>
      <c r="T46" s="74" t="s">
        <v>84</v>
      </c>
      <c r="U46" s="25"/>
      <c r="V46" s="75" t="s">
        <v>124</v>
      </c>
      <c r="W46" s="36"/>
      <c r="X46" s="36"/>
      <c r="Y46" s="36"/>
      <c r="Z46" s="36"/>
      <c r="AH46" s="41"/>
      <c r="AI46" s="4"/>
      <c r="AJ46" s="4"/>
      <c r="AK46" s="4"/>
    </row>
    <row r="47" spans="2:37" ht="21" customHeight="1" thickBot="1">
      <c r="B47" s="27"/>
      <c r="C47" s="27" t="s">
        <v>125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 t="s">
        <v>125</v>
      </c>
      <c r="Q47" s="27"/>
      <c r="R47" s="27"/>
      <c r="S47" s="27"/>
      <c r="T47" s="27"/>
      <c r="U47" s="27"/>
      <c r="V47" s="27"/>
      <c r="W47" s="27"/>
      <c r="X47" s="27"/>
      <c r="Y47" s="27"/>
      <c r="Z47" s="27"/>
      <c r="AH47" s="41"/>
      <c r="AI47" s="4"/>
      <c r="AJ47" s="4"/>
      <c r="AK47" s="4"/>
    </row>
    <row r="48" spans="2:37" ht="21" customHeight="1" thickBot="1">
      <c r="B48" s="24">
        <v>15</v>
      </c>
      <c r="C48" s="76" t="s">
        <v>126</v>
      </c>
      <c r="D48" s="25"/>
      <c r="E48" s="25"/>
      <c r="F48" s="74" t="s">
        <v>82</v>
      </c>
      <c r="G48" s="25"/>
      <c r="H48" s="75" t="s">
        <v>88</v>
      </c>
      <c r="I48" s="27"/>
      <c r="J48" s="27"/>
      <c r="K48" s="27"/>
      <c r="L48" s="27"/>
      <c r="M48" s="27"/>
      <c r="N48" s="27"/>
      <c r="O48" s="24">
        <v>15</v>
      </c>
      <c r="P48" s="14" t="s">
        <v>126</v>
      </c>
      <c r="Q48" s="25"/>
      <c r="R48" s="25"/>
      <c r="S48" s="74" t="s">
        <v>82</v>
      </c>
      <c r="T48" s="25"/>
      <c r="U48" s="75" t="s">
        <v>88</v>
      </c>
      <c r="V48" s="27"/>
      <c r="W48" s="27"/>
      <c r="X48" s="27"/>
      <c r="Y48" s="27"/>
      <c r="Z48" s="27"/>
      <c r="AH48" s="41"/>
      <c r="AI48" s="4"/>
      <c r="AJ48" s="4"/>
      <c r="AK48" s="4"/>
    </row>
    <row r="49" spans="2:37" ht="21" customHeight="1" thickBot="1">
      <c r="B49" s="27"/>
      <c r="C49" s="27" t="s">
        <v>127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 t="s">
        <v>127</v>
      </c>
      <c r="Q49" s="27"/>
      <c r="R49" s="27"/>
      <c r="S49" s="27"/>
      <c r="T49" s="27"/>
      <c r="U49" s="27"/>
      <c r="V49" s="27"/>
      <c r="W49" s="27"/>
      <c r="X49" s="27"/>
      <c r="Y49" s="27"/>
      <c r="Z49" s="27"/>
      <c r="AH49" s="41"/>
      <c r="AI49" s="4"/>
      <c r="AJ49" s="4"/>
      <c r="AK49" s="4"/>
    </row>
    <row r="50" spans="2:37" ht="21" customHeight="1" thickBot="1">
      <c r="B50" s="24">
        <v>16</v>
      </c>
      <c r="C50" s="14" t="s">
        <v>128</v>
      </c>
      <c r="D50" s="25"/>
      <c r="E50" s="25"/>
      <c r="F50" s="74" t="s">
        <v>82</v>
      </c>
      <c r="G50" s="25"/>
      <c r="H50" s="74" t="s">
        <v>129</v>
      </c>
      <c r="I50" s="12"/>
      <c r="J50" s="27"/>
      <c r="K50" s="27"/>
      <c r="L50" s="27"/>
      <c r="M50" s="27"/>
      <c r="N50" s="27"/>
      <c r="O50" s="24">
        <v>16</v>
      </c>
      <c r="P50" s="14" t="s">
        <v>128</v>
      </c>
      <c r="Q50" s="25"/>
      <c r="R50" s="25"/>
      <c r="S50" s="74" t="s">
        <v>82</v>
      </c>
      <c r="T50" s="25"/>
      <c r="U50" s="74" t="s">
        <v>129</v>
      </c>
      <c r="V50" s="12"/>
      <c r="W50" s="27"/>
      <c r="X50" s="27"/>
      <c r="Y50" s="27"/>
      <c r="Z50" s="27"/>
      <c r="AH50" s="41"/>
      <c r="AI50" s="4"/>
      <c r="AJ50" s="4"/>
      <c r="AK50" s="4"/>
    </row>
    <row r="51" spans="2:37" ht="21" customHeight="1" thickBot="1">
      <c r="B51" s="27"/>
      <c r="C51" s="27" t="s">
        <v>120</v>
      </c>
      <c r="D51" s="27"/>
      <c r="E51" s="27"/>
      <c r="F51" s="27"/>
      <c r="G51" s="27" t="s">
        <v>130</v>
      </c>
      <c r="H51" s="27"/>
      <c r="I51" s="27"/>
      <c r="J51" s="27"/>
      <c r="K51" s="27"/>
      <c r="N51" s="27"/>
      <c r="O51" s="27"/>
      <c r="P51" s="27" t="s">
        <v>120</v>
      </c>
      <c r="Q51" s="27"/>
      <c r="R51" s="27"/>
      <c r="S51" s="27"/>
      <c r="T51" s="27" t="s">
        <v>130</v>
      </c>
      <c r="U51" s="27"/>
      <c r="V51" s="27"/>
      <c r="W51" s="27"/>
      <c r="X51" s="27"/>
      <c r="Z51" s="27"/>
      <c r="AH51" s="41"/>
      <c r="AI51" s="4"/>
      <c r="AJ51" s="4"/>
      <c r="AK51" s="4"/>
    </row>
    <row r="52" spans="2:37" ht="21" customHeight="1" thickBot="1">
      <c r="B52" s="24">
        <v>17</v>
      </c>
      <c r="C52" s="14" t="s">
        <v>129</v>
      </c>
      <c r="D52" s="25"/>
      <c r="E52" s="25"/>
      <c r="F52" s="26" t="s">
        <v>82</v>
      </c>
      <c r="G52" s="24">
        <v>18</v>
      </c>
      <c r="H52" s="76" t="s">
        <v>131</v>
      </c>
      <c r="I52" s="77"/>
      <c r="J52" s="77"/>
      <c r="K52" s="75" t="s">
        <v>88</v>
      </c>
      <c r="N52" s="27"/>
      <c r="O52" s="24">
        <v>17</v>
      </c>
      <c r="P52" s="76" t="s">
        <v>129</v>
      </c>
      <c r="Q52" s="25"/>
      <c r="R52" s="25"/>
      <c r="S52" s="75" t="s">
        <v>82</v>
      </c>
      <c r="T52" s="24">
        <v>18</v>
      </c>
      <c r="U52" s="76" t="s">
        <v>131</v>
      </c>
      <c r="V52" s="25"/>
      <c r="W52" s="25"/>
      <c r="X52" s="75" t="s">
        <v>88</v>
      </c>
      <c r="Z52" s="27"/>
      <c r="AH52" s="41"/>
      <c r="AI52" s="4"/>
      <c r="AJ52" s="4"/>
      <c r="AK52" s="4"/>
    </row>
    <row r="53" spans="2:37" ht="21" customHeight="1" thickBot="1">
      <c r="B53" s="27"/>
      <c r="C53" s="27" t="s">
        <v>16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 t="s">
        <v>16</v>
      </c>
      <c r="Q53" s="27"/>
      <c r="R53" s="27"/>
      <c r="S53" s="27"/>
      <c r="T53" s="27"/>
      <c r="U53" s="27"/>
      <c r="V53" s="27"/>
      <c r="W53" s="27"/>
      <c r="X53" s="27"/>
      <c r="Y53" s="27"/>
      <c r="Z53" s="27"/>
      <c r="AH53" s="41"/>
      <c r="AI53" s="4"/>
      <c r="AJ53" s="4"/>
      <c r="AK53" s="4"/>
    </row>
    <row r="54" spans="2:37" ht="21" customHeight="1" thickBot="1">
      <c r="B54" s="24">
        <v>19</v>
      </c>
      <c r="C54" s="14" t="s">
        <v>17</v>
      </c>
      <c r="D54" s="37"/>
      <c r="E54" s="27" t="s">
        <v>46</v>
      </c>
      <c r="F54" s="27"/>
      <c r="G54" s="27"/>
      <c r="H54" s="27"/>
      <c r="I54" s="27"/>
      <c r="J54" s="27"/>
      <c r="K54" s="27"/>
      <c r="L54" s="27"/>
      <c r="M54" s="27"/>
      <c r="N54" s="27"/>
      <c r="O54" s="24">
        <v>19</v>
      </c>
      <c r="P54" s="76" t="s">
        <v>17</v>
      </c>
      <c r="Q54" s="37"/>
      <c r="R54" s="27" t="s">
        <v>46</v>
      </c>
      <c r="S54" s="27"/>
      <c r="T54" s="27"/>
      <c r="U54" s="27"/>
      <c r="V54" s="27"/>
      <c r="W54" s="27"/>
      <c r="X54" s="27"/>
      <c r="Y54" s="27"/>
      <c r="Z54" s="27"/>
      <c r="AH54" s="41"/>
      <c r="AI54" s="4"/>
      <c r="AJ54" s="4"/>
      <c r="AK54" s="4"/>
    </row>
    <row r="55" spans="2:37" ht="21" customHeight="1" thickBot="1">
      <c r="B55" s="27"/>
      <c r="C55" s="27" t="s">
        <v>48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 t="s">
        <v>48</v>
      </c>
      <c r="Q55" s="27"/>
      <c r="R55" s="27"/>
      <c r="S55" s="27"/>
      <c r="T55" s="27"/>
      <c r="U55" s="27"/>
      <c r="V55" s="27"/>
      <c r="W55" s="27"/>
      <c r="X55" s="27"/>
      <c r="Y55" s="27"/>
      <c r="Z55" s="27"/>
      <c r="AH55" s="41"/>
      <c r="AI55" s="4"/>
      <c r="AJ55" s="4"/>
      <c r="AK55" s="4"/>
    </row>
    <row r="56" spans="2:37" ht="21" customHeight="1" thickBot="1">
      <c r="B56" s="24">
        <v>20</v>
      </c>
      <c r="C56" s="14" t="s">
        <v>131</v>
      </c>
      <c r="D56" s="37"/>
      <c r="E56" s="27" t="s">
        <v>18</v>
      </c>
      <c r="F56" s="27"/>
      <c r="G56" s="27"/>
      <c r="H56" s="27"/>
      <c r="I56" s="27"/>
      <c r="J56" s="11"/>
      <c r="K56" s="27"/>
      <c r="L56" s="27"/>
      <c r="M56" s="27"/>
      <c r="N56" s="27"/>
      <c r="O56" s="24">
        <v>20</v>
      </c>
      <c r="P56" s="76" t="s">
        <v>131</v>
      </c>
      <c r="Q56" s="37"/>
      <c r="R56" s="27" t="s">
        <v>18</v>
      </c>
      <c r="S56" s="27"/>
      <c r="T56" s="27"/>
      <c r="U56" s="27"/>
      <c r="V56" s="27"/>
      <c r="W56" s="11"/>
      <c r="X56" s="27"/>
      <c r="Y56" s="27"/>
      <c r="Z56" s="27"/>
      <c r="AH56" s="41"/>
      <c r="AI56" s="4"/>
      <c r="AJ56" s="4"/>
      <c r="AK56" s="4"/>
    </row>
    <row r="57" spans="2:37" ht="21" customHeight="1" thickBot="1">
      <c r="B57" s="27"/>
      <c r="C57" s="27" t="s">
        <v>95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 t="s">
        <v>95</v>
      </c>
      <c r="Q57" s="27"/>
      <c r="R57" s="27"/>
      <c r="S57" s="27"/>
      <c r="T57" s="27"/>
      <c r="U57" s="27"/>
      <c r="V57" s="27"/>
      <c r="W57" s="27"/>
      <c r="X57" s="27"/>
      <c r="Y57" s="27"/>
      <c r="Z57" s="27"/>
      <c r="AH57" s="41"/>
      <c r="AI57" s="4"/>
      <c r="AJ57" s="4"/>
      <c r="AK57" s="4"/>
    </row>
    <row r="58" spans="2:37" ht="21" customHeight="1" thickBot="1">
      <c r="B58" s="24">
        <v>21</v>
      </c>
      <c r="C58" s="14" t="s">
        <v>96</v>
      </c>
      <c r="D58" s="25"/>
      <c r="E58" s="25"/>
      <c r="F58" s="15"/>
      <c r="G58" s="16"/>
      <c r="H58" s="27" t="s">
        <v>42</v>
      </c>
      <c r="I58" s="14" t="s">
        <v>11</v>
      </c>
      <c r="J58" s="38"/>
      <c r="K58" s="27"/>
      <c r="L58" s="27"/>
      <c r="M58" s="27"/>
      <c r="N58" s="27"/>
      <c r="O58" s="24">
        <v>21</v>
      </c>
      <c r="P58" s="14" t="s">
        <v>96</v>
      </c>
      <c r="Q58" s="25"/>
      <c r="R58" s="25"/>
      <c r="S58" s="15"/>
      <c r="T58" s="16"/>
      <c r="U58" s="27" t="s">
        <v>42</v>
      </c>
      <c r="V58" s="14" t="s">
        <v>11</v>
      </c>
      <c r="W58" s="38"/>
      <c r="X58" s="27"/>
      <c r="Y58" s="27"/>
      <c r="Z58" s="27"/>
      <c r="AH58" s="41"/>
      <c r="AI58" s="4"/>
      <c r="AJ58" s="4"/>
      <c r="AK58" s="4"/>
    </row>
    <row r="59" spans="2:39" ht="18.75" customHeight="1" thickBot="1">
      <c r="B59" s="27"/>
      <c r="C59" s="27" t="s">
        <v>43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 t="s">
        <v>43</v>
      </c>
      <c r="Q59" s="27"/>
      <c r="R59" s="27"/>
      <c r="S59" s="27"/>
      <c r="T59" s="27"/>
      <c r="U59" s="27"/>
      <c r="V59" s="27"/>
      <c r="W59" s="27"/>
      <c r="X59" s="27"/>
      <c r="Y59" s="27"/>
      <c r="Z59" s="27"/>
      <c r="AH59" s="41"/>
      <c r="AI59" s="4"/>
      <c r="AJ59" s="4"/>
      <c r="AK59" s="4"/>
      <c r="AL59" s="4"/>
      <c r="AM59" s="4"/>
    </row>
    <row r="60" spans="2:39" ht="18.75" customHeight="1" thickBot="1">
      <c r="B60" s="27"/>
      <c r="C60" s="27"/>
      <c r="D60" s="27"/>
      <c r="E60" s="19" t="s">
        <v>12</v>
      </c>
      <c r="F60" s="19" t="s">
        <v>13</v>
      </c>
      <c r="G60" s="19" t="s">
        <v>40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19" t="s">
        <v>12</v>
      </c>
      <c r="S60" s="19" t="s">
        <v>13</v>
      </c>
      <c r="T60" s="19" t="s">
        <v>40</v>
      </c>
      <c r="U60" s="27"/>
      <c r="V60" s="27"/>
      <c r="W60" s="27"/>
      <c r="X60" s="27"/>
      <c r="Y60" s="27"/>
      <c r="Z60" s="27"/>
      <c r="AH60" s="41"/>
      <c r="AI60" s="4"/>
      <c r="AJ60" s="4"/>
      <c r="AK60" s="4"/>
      <c r="AL60" s="4"/>
      <c r="AM60" s="4"/>
    </row>
    <row r="61" spans="2:40" ht="18.75" customHeight="1" thickBot="1">
      <c r="B61" s="27"/>
      <c r="C61" s="27"/>
      <c r="D61" s="17" t="s">
        <v>47</v>
      </c>
      <c r="E61" s="20"/>
      <c r="F61" s="20"/>
      <c r="G61" s="20"/>
      <c r="H61" s="27"/>
      <c r="I61" s="27"/>
      <c r="J61" s="27"/>
      <c r="K61" s="27"/>
      <c r="L61" s="27"/>
      <c r="M61" s="27"/>
      <c r="N61" s="27"/>
      <c r="O61" s="27"/>
      <c r="P61" s="27"/>
      <c r="Q61" s="17" t="s">
        <v>47</v>
      </c>
      <c r="R61" s="20"/>
      <c r="S61" s="20"/>
      <c r="T61" s="20"/>
      <c r="U61" s="27"/>
      <c r="V61" s="27"/>
      <c r="W61" s="27"/>
      <c r="X61" s="27"/>
      <c r="Y61" s="27"/>
      <c r="Z61" s="27"/>
      <c r="AH61" s="4"/>
      <c r="AI61" s="4"/>
      <c r="AJ61" s="4"/>
      <c r="AK61" s="4"/>
      <c r="AL61" s="4"/>
      <c r="AM61" s="4"/>
      <c r="AN61" s="4"/>
    </row>
    <row r="62" spans="2:39" ht="15" customHeight="1" thickBot="1">
      <c r="B62" s="27"/>
      <c r="C62" s="27"/>
      <c r="D62" s="17" t="s">
        <v>91</v>
      </c>
      <c r="E62" s="39"/>
      <c r="F62" s="39"/>
      <c r="G62" s="39"/>
      <c r="H62" s="27"/>
      <c r="I62" s="27"/>
      <c r="J62" s="27"/>
      <c r="K62" s="27"/>
      <c r="L62" s="27"/>
      <c r="M62" s="27"/>
      <c r="N62" s="27"/>
      <c r="O62" s="27"/>
      <c r="P62" s="27"/>
      <c r="Q62" s="17" t="s">
        <v>91</v>
      </c>
      <c r="R62" s="39"/>
      <c r="S62" s="39"/>
      <c r="T62" s="39"/>
      <c r="U62" s="27"/>
      <c r="V62" s="27"/>
      <c r="W62" s="27"/>
      <c r="X62" s="27"/>
      <c r="Y62" s="27"/>
      <c r="Z62" s="27"/>
      <c r="AH62" s="4"/>
      <c r="AI62" s="4"/>
      <c r="AJ62" s="4"/>
      <c r="AK62" s="4"/>
      <c r="AL62" s="4"/>
      <c r="AM62" s="4"/>
    </row>
    <row r="63" spans="2:37" ht="15" customHeight="1" thickBot="1">
      <c r="B63" s="27"/>
      <c r="C63" s="27"/>
      <c r="D63" s="17" t="s">
        <v>92</v>
      </c>
      <c r="E63" s="39"/>
      <c r="F63" s="39"/>
      <c r="G63" s="39"/>
      <c r="H63" s="27"/>
      <c r="I63" s="27"/>
      <c r="J63" s="27"/>
      <c r="K63" s="27"/>
      <c r="L63" s="27"/>
      <c r="M63" s="27"/>
      <c r="N63" s="27"/>
      <c r="O63" s="27"/>
      <c r="P63" s="27"/>
      <c r="Q63" s="17" t="s">
        <v>92</v>
      </c>
      <c r="R63" s="39"/>
      <c r="S63" s="39"/>
      <c r="T63" s="39"/>
      <c r="U63" s="27"/>
      <c r="V63" s="27"/>
      <c r="W63" s="27"/>
      <c r="X63" s="27"/>
      <c r="Y63" s="27"/>
      <c r="Z63" s="27"/>
      <c r="AH63" s="4"/>
      <c r="AI63" s="4"/>
      <c r="AJ63" s="4"/>
      <c r="AK63" s="4"/>
    </row>
    <row r="64" spans="2:37" ht="21" customHeight="1" thickBot="1">
      <c r="B64" s="27"/>
      <c r="C64" s="27"/>
      <c r="D64" s="17" t="s">
        <v>38</v>
      </c>
      <c r="E64" s="39"/>
      <c r="F64" s="39"/>
      <c r="G64" s="39"/>
      <c r="H64" s="27"/>
      <c r="I64" s="27"/>
      <c r="J64" s="27"/>
      <c r="K64" s="27"/>
      <c r="L64" s="27"/>
      <c r="M64" s="27"/>
      <c r="N64" s="27"/>
      <c r="O64" s="27"/>
      <c r="P64" s="27"/>
      <c r="Q64" s="17" t="s">
        <v>38</v>
      </c>
      <c r="R64" s="39"/>
      <c r="S64" s="39"/>
      <c r="T64" s="39"/>
      <c r="U64" s="27"/>
      <c r="V64" s="27"/>
      <c r="W64" s="27"/>
      <c r="X64" s="27"/>
      <c r="Y64" s="27"/>
      <c r="Z64" s="27"/>
      <c r="AJ64" s="4"/>
      <c r="AK64" s="4"/>
    </row>
    <row r="65" spans="2:37" ht="18.75" customHeight="1" thickBot="1">
      <c r="B65" s="27"/>
      <c r="C65" s="27"/>
      <c r="D65" s="17" t="s">
        <v>39</v>
      </c>
      <c r="E65" s="40"/>
      <c r="F65" s="40"/>
      <c r="G65" s="40"/>
      <c r="H65" s="27"/>
      <c r="I65" s="27"/>
      <c r="J65" s="27"/>
      <c r="K65" s="27"/>
      <c r="L65" s="27"/>
      <c r="M65" s="27"/>
      <c r="N65" s="27"/>
      <c r="O65" s="27"/>
      <c r="P65" s="27"/>
      <c r="Q65" s="17" t="s">
        <v>39</v>
      </c>
      <c r="R65" s="40"/>
      <c r="S65" s="40"/>
      <c r="T65" s="40"/>
      <c r="U65" s="27"/>
      <c r="V65" s="27"/>
      <c r="W65" s="27"/>
      <c r="X65" s="27"/>
      <c r="Y65" s="27"/>
      <c r="Z65" s="27"/>
      <c r="AJ65" s="4"/>
      <c r="AK65" s="4"/>
    </row>
    <row r="66" spans="2:37" ht="18.75" customHeight="1" thickBot="1">
      <c r="B66" s="27"/>
      <c r="C66" s="27"/>
      <c r="D66" s="17" t="s">
        <v>105</v>
      </c>
      <c r="E66" s="40"/>
      <c r="F66" s="40"/>
      <c r="G66" s="40"/>
      <c r="H66" s="27"/>
      <c r="I66" s="27"/>
      <c r="J66" s="27"/>
      <c r="K66" s="27"/>
      <c r="L66" s="27"/>
      <c r="M66" s="27"/>
      <c r="N66" s="27"/>
      <c r="O66" s="27"/>
      <c r="P66" s="27"/>
      <c r="Q66" s="17" t="s">
        <v>105</v>
      </c>
      <c r="R66" s="40"/>
      <c r="S66" s="40"/>
      <c r="T66" s="40"/>
      <c r="U66" s="27"/>
      <c r="V66" s="27"/>
      <c r="W66" s="27"/>
      <c r="X66" s="27"/>
      <c r="Y66" s="27"/>
      <c r="Z66" s="27"/>
      <c r="AK66" s="4"/>
    </row>
    <row r="67" spans="2:37" ht="18.75" customHeight="1" thickBot="1">
      <c r="B67" s="27"/>
      <c r="C67" s="27"/>
      <c r="D67" s="17" t="s">
        <v>41</v>
      </c>
      <c r="E67" s="40"/>
      <c r="F67" s="40"/>
      <c r="G67" s="40"/>
      <c r="H67" s="27"/>
      <c r="I67" s="27"/>
      <c r="J67" s="27"/>
      <c r="K67" s="27"/>
      <c r="L67" s="27"/>
      <c r="M67" s="27"/>
      <c r="N67" s="27"/>
      <c r="O67" s="27"/>
      <c r="P67" s="27"/>
      <c r="Q67" s="17" t="s">
        <v>41</v>
      </c>
      <c r="R67" s="40"/>
      <c r="S67" s="40"/>
      <c r="T67" s="40"/>
      <c r="U67" s="27"/>
      <c r="V67" s="27"/>
      <c r="W67" s="27"/>
      <c r="X67" s="27"/>
      <c r="Y67" s="27"/>
      <c r="Z67" s="27"/>
      <c r="AJ67" s="4"/>
      <c r="AK67" s="4"/>
    </row>
    <row r="68" spans="2:37" ht="18.75" customHeight="1" thickBot="1">
      <c r="B68" s="27"/>
      <c r="C68" s="27"/>
      <c r="D68" s="17" t="s">
        <v>45</v>
      </c>
      <c r="E68" s="18"/>
      <c r="F68" s="18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17" t="s">
        <v>45</v>
      </c>
      <c r="R68" s="18"/>
      <c r="S68" s="18"/>
      <c r="T68" s="27"/>
      <c r="U68" s="27"/>
      <c r="V68" s="27"/>
      <c r="W68" s="27"/>
      <c r="X68" s="27"/>
      <c r="Y68" s="27"/>
      <c r="Z68" s="27"/>
      <c r="AH68" s="4"/>
      <c r="AI68" s="4"/>
      <c r="AJ68" s="4"/>
      <c r="AK68" s="4"/>
    </row>
    <row r="69" spans="2:37" ht="18.75" customHeight="1">
      <c r="B69" s="24">
        <v>22</v>
      </c>
      <c r="C69" s="27" t="s">
        <v>49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4">
        <v>22</v>
      </c>
      <c r="P69" s="27" t="s">
        <v>49</v>
      </c>
      <c r="Q69" s="27"/>
      <c r="R69" s="27"/>
      <c r="S69" s="27"/>
      <c r="T69" s="27"/>
      <c r="U69" s="27"/>
      <c r="V69" s="27"/>
      <c r="W69" s="27"/>
      <c r="X69" s="27"/>
      <c r="Y69" s="27"/>
      <c r="Z69" s="27"/>
      <c r="AH69" s="4"/>
      <c r="AI69" s="4"/>
      <c r="AJ69" s="4"/>
      <c r="AK69" s="4"/>
    </row>
    <row r="70" spans="2:37" ht="15" customHeight="1">
      <c r="B70" s="24">
        <v>23</v>
      </c>
      <c r="C70" s="27" t="s">
        <v>50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4">
        <v>23</v>
      </c>
      <c r="P70" s="27" t="s">
        <v>50</v>
      </c>
      <c r="Q70" s="27"/>
      <c r="R70" s="27"/>
      <c r="S70" s="27"/>
      <c r="T70" s="27"/>
      <c r="U70" s="27"/>
      <c r="V70" s="27"/>
      <c r="W70" s="27"/>
      <c r="X70" s="27"/>
      <c r="Y70" s="27"/>
      <c r="Z70" s="27"/>
      <c r="AH70" s="4"/>
      <c r="AI70" s="4"/>
      <c r="AJ70" s="4"/>
      <c r="AK70" s="4"/>
    </row>
    <row r="71" spans="2:37" ht="13.5" customHeight="1">
      <c r="B71" s="27"/>
      <c r="C71" s="27" t="s">
        <v>51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 t="s">
        <v>51</v>
      </c>
      <c r="Q71" s="27"/>
      <c r="R71" s="27"/>
      <c r="S71" s="27"/>
      <c r="T71" s="27"/>
      <c r="U71" s="27"/>
      <c r="V71" s="27"/>
      <c r="W71" s="27"/>
      <c r="X71" s="27"/>
      <c r="Y71" s="27"/>
      <c r="Z71" s="27"/>
      <c r="AH71" s="4"/>
      <c r="AI71" s="4"/>
      <c r="AJ71" s="4"/>
      <c r="AK71" s="4"/>
    </row>
    <row r="72" spans="2:37" ht="15" customHeight="1">
      <c r="B72" s="27"/>
      <c r="C72" s="80" t="s">
        <v>52</v>
      </c>
      <c r="D72" s="30"/>
      <c r="E72" s="30"/>
      <c r="F72" s="30"/>
      <c r="G72" s="30"/>
      <c r="H72" s="30"/>
      <c r="I72" s="30"/>
      <c r="J72" s="30"/>
      <c r="K72" s="30"/>
      <c r="L72" s="27"/>
      <c r="M72" s="27"/>
      <c r="N72" s="27"/>
      <c r="O72" s="27"/>
      <c r="P72" s="80" t="s">
        <v>52</v>
      </c>
      <c r="Q72" s="30"/>
      <c r="R72" s="30"/>
      <c r="S72" s="30"/>
      <c r="T72" s="30"/>
      <c r="U72" s="30"/>
      <c r="V72" s="30"/>
      <c r="W72" s="30"/>
      <c r="X72" s="30"/>
      <c r="Y72" s="27"/>
      <c r="Z72" s="27"/>
      <c r="AH72" s="4"/>
      <c r="AI72" s="4"/>
      <c r="AJ72" s="4"/>
      <c r="AK72" s="4"/>
    </row>
    <row r="73" spans="2:37" ht="18.75" customHeight="1">
      <c r="B73" s="27"/>
      <c r="C73" s="79"/>
      <c r="D73" s="30"/>
      <c r="E73" s="30"/>
      <c r="F73" s="30"/>
      <c r="G73" s="30"/>
      <c r="H73" s="30"/>
      <c r="I73" s="30"/>
      <c r="J73" s="30"/>
      <c r="K73" s="30"/>
      <c r="L73" s="27"/>
      <c r="M73" s="27"/>
      <c r="N73" s="27"/>
      <c r="O73" s="27"/>
      <c r="P73" s="79"/>
      <c r="Q73" s="30"/>
      <c r="R73" s="30"/>
      <c r="S73" s="30"/>
      <c r="T73" s="30"/>
      <c r="U73" s="30"/>
      <c r="V73" s="30"/>
      <c r="W73" s="30"/>
      <c r="X73" s="30"/>
      <c r="Y73" s="27"/>
      <c r="Z73" s="27"/>
      <c r="AH73" s="4"/>
      <c r="AI73" s="4"/>
      <c r="AJ73" s="4"/>
      <c r="AK73" s="4"/>
    </row>
    <row r="74" spans="2:37" ht="18.75" customHeight="1">
      <c r="B74" s="27"/>
      <c r="C74" s="79"/>
      <c r="D74" s="30"/>
      <c r="E74" s="30"/>
      <c r="F74" s="30"/>
      <c r="G74" s="30"/>
      <c r="H74" s="30"/>
      <c r="I74" s="30"/>
      <c r="J74" s="30"/>
      <c r="K74" s="30"/>
      <c r="L74" s="27"/>
      <c r="M74" s="27"/>
      <c r="N74" s="27"/>
      <c r="O74" s="27"/>
      <c r="P74" s="79"/>
      <c r="Q74" s="30"/>
      <c r="R74" s="30"/>
      <c r="S74" s="30"/>
      <c r="T74" s="30"/>
      <c r="U74" s="30"/>
      <c r="V74" s="30"/>
      <c r="W74" s="30"/>
      <c r="X74" s="30"/>
      <c r="Y74" s="27"/>
      <c r="Z74" s="27"/>
      <c r="AA74" s="27"/>
      <c r="AH74" s="4"/>
      <c r="AI74" s="4"/>
      <c r="AJ74" s="4"/>
      <c r="AK74" s="4"/>
    </row>
    <row r="75" spans="3:37" s="27" customFormat="1" ht="18.75" customHeight="1">
      <c r="C75" s="79"/>
      <c r="D75" s="30"/>
      <c r="E75" s="30"/>
      <c r="F75" s="30"/>
      <c r="G75" s="30"/>
      <c r="H75" s="30"/>
      <c r="I75" s="30"/>
      <c r="J75" s="30"/>
      <c r="K75" s="30"/>
      <c r="P75" s="79"/>
      <c r="Q75" s="30"/>
      <c r="R75" s="30"/>
      <c r="S75" s="30"/>
      <c r="T75" s="30"/>
      <c r="U75" s="30"/>
      <c r="V75" s="30"/>
      <c r="W75" s="30"/>
      <c r="X75" s="30"/>
      <c r="AG75" s="5"/>
      <c r="AH75" s="4"/>
      <c r="AI75" s="4"/>
      <c r="AJ75" s="4"/>
      <c r="AK75" s="30"/>
    </row>
    <row r="76" spans="3:37" s="27" customFormat="1" ht="18.75" customHeight="1">
      <c r="C76" s="79"/>
      <c r="D76" s="30"/>
      <c r="E76" s="30"/>
      <c r="F76" s="30"/>
      <c r="G76" s="30"/>
      <c r="H76" s="30"/>
      <c r="I76" s="30"/>
      <c r="J76" s="30"/>
      <c r="K76" s="30"/>
      <c r="P76" s="79"/>
      <c r="Q76" s="30"/>
      <c r="R76" s="30"/>
      <c r="S76" s="30"/>
      <c r="T76" s="30"/>
      <c r="U76" s="30"/>
      <c r="V76" s="30"/>
      <c r="W76" s="30"/>
      <c r="X76" s="30"/>
      <c r="AG76" s="5"/>
      <c r="AH76" s="4"/>
      <c r="AI76" s="4"/>
      <c r="AJ76" s="4"/>
      <c r="AK76" s="30"/>
    </row>
    <row r="77" spans="3:37" s="27" customFormat="1" ht="18.75" customHeight="1">
      <c r="C77" s="79"/>
      <c r="D77" s="30"/>
      <c r="E77" s="30"/>
      <c r="F77" s="30"/>
      <c r="G77" s="30"/>
      <c r="H77" s="30"/>
      <c r="I77" s="30"/>
      <c r="J77" s="30"/>
      <c r="K77" s="30"/>
      <c r="P77" s="79"/>
      <c r="Q77" s="30"/>
      <c r="R77" s="30"/>
      <c r="S77" s="30"/>
      <c r="T77" s="30"/>
      <c r="U77" s="30"/>
      <c r="V77" s="30"/>
      <c r="W77" s="30"/>
      <c r="X77" s="30"/>
      <c r="AG77" s="5"/>
      <c r="AH77" s="4"/>
      <c r="AI77" s="4"/>
      <c r="AJ77" s="4"/>
      <c r="AK77" s="30"/>
    </row>
    <row r="78" spans="3:37" s="27" customFormat="1" ht="18.75" customHeight="1">
      <c r="C78" s="79"/>
      <c r="D78" s="30"/>
      <c r="E78" s="30"/>
      <c r="F78" s="30"/>
      <c r="G78" s="30"/>
      <c r="H78" s="30"/>
      <c r="I78" s="30"/>
      <c r="J78" s="30"/>
      <c r="K78" s="30"/>
      <c r="P78" s="79"/>
      <c r="Q78" s="30"/>
      <c r="R78" s="30"/>
      <c r="S78" s="30"/>
      <c r="T78" s="30"/>
      <c r="U78" s="30"/>
      <c r="V78" s="30"/>
      <c r="W78" s="30"/>
      <c r="X78" s="30"/>
      <c r="AH78" s="4"/>
      <c r="AI78" s="4"/>
      <c r="AJ78" s="4"/>
      <c r="AK78" s="30"/>
    </row>
    <row r="79" spans="3:37" s="27" customFormat="1" ht="18.75" customHeight="1">
      <c r="C79" s="79"/>
      <c r="D79" s="30"/>
      <c r="E79" s="30"/>
      <c r="F79" s="30"/>
      <c r="G79" s="30"/>
      <c r="H79" s="30"/>
      <c r="I79" s="30"/>
      <c r="J79" s="30"/>
      <c r="K79" s="30"/>
      <c r="P79" s="79"/>
      <c r="Q79" s="30"/>
      <c r="R79" s="30"/>
      <c r="S79" s="30"/>
      <c r="T79" s="30"/>
      <c r="U79" s="30"/>
      <c r="V79" s="30"/>
      <c r="W79" s="30"/>
      <c r="X79" s="30"/>
      <c r="AH79" s="4"/>
      <c r="AI79" s="4"/>
      <c r="AJ79" s="4"/>
      <c r="AK79" s="30"/>
    </row>
    <row r="80" spans="3:37" s="27" customFormat="1" ht="18.75" customHeight="1">
      <c r="C80" s="79"/>
      <c r="D80" s="30"/>
      <c r="E80" s="30"/>
      <c r="F80" s="30"/>
      <c r="G80" s="30"/>
      <c r="H80" s="30"/>
      <c r="I80" s="30"/>
      <c r="J80" s="30"/>
      <c r="K80" s="30"/>
      <c r="P80" s="79"/>
      <c r="Q80" s="30"/>
      <c r="R80" s="30"/>
      <c r="S80" s="30"/>
      <c r="T80" s="30"/>
      <c r="U80" s="30"/>
      <c r="V80" s="30"/>
      <c r="W80" s="30"/>
      <c r="X80" s="30"/>
      <c r="AH80" s="30"/>
      <c r="AI80" s="30"/>
      <c r="AJ80" s="30"/>
      <c r="AK80" s="30"/>
    </row>
    <row r="81" spans="3:37" s="27" customFormat="1" ht="18.75" customHeight="1">
      <c r="C81" s="79"/>
      <c r="D81" s="30"/>
      <c r="E81" s="30"/>
      <c r="F81" s="30"/>
      <c r="G81" s="30"/>
      <c r="H81" s="30"/>
      <c r="I81" s="30"/>
      <c r="J81" s="30"/>
      <c r="K81" s="30"/>
      <c r="P81" s="79"/>
      <c r="Q81" s="30"/>
      <c r="R81" s="30"/>
      <c r="S81" s="30"/>
      <c r="T81" s="30"/>
      <c r="U81" s="30"/>
      <c r="V81" s="30"/>
      <c r="W81" s="30"/>
      <c r="X81" s="30"/>
      <c r="AH81" s="30"/>
      <c r="AI81" s="30"/>
      <c r="AJ81" s="30"/>
      <c r="AK81" s="30"/>
    </row>
    <row r="82" spans="3:37" s="27" customFormat="1" ht="18.75" customHeight="1">
      <c r="C82" s="79"/>
      <c r="D82" s="30"/>
      <c r="E82" s="30"/>
      <c r="F82" s="30"/>
      <c r="G82" s="30"/>
      <c r="H82" s="30"/>
      <c r="I82" s="30"/>
      <c r="J82" s="30"/>
      <c r="K82" s="30"/>
      <c r="P82" s="79"/>
      <c r="Q82" s="30"/>
      <c r="R82" s="30"/>
      <c r="S82" s="30"/>
      <c r="T82" s="30"/>
      <c r="U82" s="30"/>
      <c r="V82" s="30"/>
      <c r="W82" s="30"/>
      <c r="X82" s="30"/>
      <c r="AH82" s="30"/>
      <c r="AI82" s="30"/>
      <c r="AJ82" s="30"/>
      <c r="AK82" s="30"/>
    </row>
    <row r="83" spans="3:37" s="27" customFormat="1" ht="18.75" customHeight="1">
      <c r="C83" s="79"/>
      <c r="D83" s="30"/>
      <c r="E83" s="30"/>
      <c r="F83" s="30"/>
      <c r="G83" s="30"/>
      <c r="H83" s="30"/>
      <c r="I83" s="30"/>
      <c r="J83" s="30"/>
      <c r="K83" s="30"/>
      <c r="P83" s="79"/>
      <c r="Q83" s="30"/>
      <c r="R83" s="30"/>
      <c r="S83" s="30"/>
      <c r="T83" s="30"/>
      <c r="U83" s="30"/>
      <c r="V83" s="30"/>
      <c r="W83" s="30"/>
      <c r="X83" s="30"/>
      <c r="AH83" s="30"/>
      <c r="AI83" s="30"/>
      <c r="AJ83" s="30"/>
      <c r="AK83" s="30"/>
    </row>
    <row r="84" spans="3:37" s="27" customFormat="1" ht="18.75" customHeight="1" thickBot="1">
      <c r="C84" s="79"/>
      <c r="D84" s="78"/>
      <c r="E84" s="78"/>
      <c r="F84" s="78"/>
      <c r="G84" s="78"/>
      <c r="H84" s="78"/>
      <c r="I84" s="78"/>
      <c r="J84" s="78"/>
      <c r="K84" s="78"/>
      <c r="P84" s="79"/>
      <c r="Q84" s="78"/>
      <c r="R84" s="78"/>
      <c r="S84" s="78"/>
      <c r="T84" s="78"/>
      <c r="U84" s="78"/>
      <c r="V84" s="78"/>
      <c r="W84" s="78"/>
      <c r="X84" s="78"/>
      <c r="AH84" s="30"/>
      <c r="AI84" s="30"/>
      <c r="AJ84" s="30"/>
      <c r="AK84" s="30"/>
    </row>
    <row r="85" spans="11:37" s="27" customFormat="1" ht="18.75" customHeight="1">
      <c r="K85" s="27" t="s">
        <v>53</v>
      </c>
      <c r="X85" s="27" t="s">
        <v>53</v>
      </c>
      <c r="AH85" s="30"/>
      <c r="AI85" s="30"/>
      <c r="AJ85" s="30"/>
      <c r="AK85" s="30"/>
    </row>
    <row r="86" spans="34:37" s="27" customFormat="1" ht="18.75" customHeight="1">
      <c r="AH86" s="30"/>
      <c r="AI86" s="30"/>
      <c r="AJ86" s="30"/>
      <c r="AK86" s="30"/>
    </row>
    <row r="87" spans="34:37" s="27" customFormat="1" ht="18.75" customHeight="1">
      <c r="AH87" s="30"/>
      <c r="AI87" s="30"/>
      <c r="AJ87" s="30"/>
      <c r="AK87" s="30"/>
    </row>
    <row r="88" spans="34:37" s="27" customFormat="1" ht="18.75" customHeight="1" thickBot="1">
      <c r="AH88" s="30"/>
      <c r="AI88" s="30"/>
      <c r="AJ88" s="30"/>
      <c r="AK88" s="30"/>
    </row>
    <row r="89" spans="1:37" s="27" customFormat="1" ht="18.75" customHeight="1" thickBot="1">
      <c r="A89" s="5"/>
      <c r="B89" s="5"/>
      <c r="C89" s="5"/>
      <c r="D89" s="21"/>
      <c r="E89" s="1"/>
      <c r="F89" s="1" t="s">
        <v>68</v>
      </c>
      <c r="G89" s="6"/>
      <c r="H89" s="7"/>
      <c r="I89" s="5"/>
      <c r="J89" s="5"/>
      <c r="L89" s="48"/>
      <c r="M89" s="48"/>
      <c r="N89" s="4"/>
      <c r="O89" s="5"/>
      <c r="P89" s="5"/>
      <c r="Q89" s="21"/>
      <c r="R89" s="1"/>
      <c r="S89" s="1" t="s">
        <v>68</v>
      </c>
      <c r="T89" s="6"/>
      <c r="U89" s="7"/>
      <c r="V89" s="5"/>
      <c r="W89" s="5"/>
      <c r="X89" s="5"/>
      <c r="Y89" s="5"/>
      <c r="Z89" s="5"/>
      <c r="AH89" s="30"/>
      <c r="AI89" s="30"/>
      <c r="AJ89" s="30"/>
      <c r="AK89" s="30"/>
    </row>
    <row r="90" spans="1:37" s="27" customFormat="1" ht="18.75" customHeight="1" thickBot="1">
      <c r="A90" s="5"/>
      <c r="B90" s="5"/>
      <c r="C90" s="5" t="s">
        <v>94</v>
      </c>
      <c r="D90" s="71"/>
      <c r="E90" s="6"/>
      <c r="F90" s="70" t="s">
        <v>15</v>
      </c>
      <c r="G90" s="6"/>
      <c r="H90" s="72"/>
      <c r="I90" s="5"/>
      <c r="J90" s="2" t="s">
        <v>104</v>
      </c>
      <c r="L90" s="48"/>
      <c r="M90" s="48"/>
      <c r="N90" s="4"/>
      <c r="O90" s="5"/>
      <c r="P90" s="5" t="s">
        <v>94</v>
      </c>
      <c r="Q90" s="71"/>
      <c r="R90" s="6"/>
      <c r="S90" s="70" t="s">
        <v>0</v>
      </c>
      <c r="T90" s="6"/>
      <c r="U90" s="73"/>
      <c r="V90" s="5"/>
      <c r="W90" s="5"/>
      <c r="X90" s="2" t="s">
        <v>104</v>
      </c>
      <c r="Y90" s="5"/>
      <c r="Z90" s="5"/>
      <c r="AH90" s="30"/>
      <c r="AI90" s="30"/>
      <c r="AJ90" s="30"/>
      <c r="AK90" s="30"/>
    </row>
    <row r="91" spans="1:37" s="27" customFormat="1" ht="18.75" customHeight="1">
      <c r="A91" s="5"/>
      <c r="B91" s="5"/>
      <c r="C91" s="5" t="s">
        <v>33</v>
      </c>
      <c r="D91" s="5"/>
      <c r="E91" s="5"/>
      <c r="F91" s="5"/>
      <c r="G91" s="5"/>
      <c r="H91" s="5"/>
      <c r="I91" s="5"/>
      <c r="J91" s="5"/>
      <c r="K91" s="5"/>
      <c r="L91" s="48"/>
      <c r="M91" s="48"/>
      <c r="N91" s="4"/>
      <c r="O91" s="5"/>
      <c r="P91" s="5" t="s">
        <v>33</v>
      </c>
      <c r="Q91" s="5"/>
      <c r="R91" s="5"/>
      <c r="S91" s="5"/>
      <c r="T91" s="5"/>
      <c r="U91" s="5"/>
      <c r="V91" s="5"/>
      <c r="W91" s="5"/>
      <c r="X91" s="5"/>
      <c r="Y91" s="5"/>
      <c r="Z91" s="5"/>
      <c r="AH91" s="30"/>
      <c r="AI91" s="30"/>
      <c r="AJ91" s="30"/>
      <c r="AK91" s="30"/>
    </row>
    <row r="92" spans="1:37" s="27" customFormat="1" ht="18.75" customHeight="1">
      <c r="A92" s="5"/>
      <c r="B92" s="5"/>
      <c r="C92" s="5" t="s">
        <v>34</v>
      </c>
      <c r="D92" s="5"/>
      <c r="E92" s="5"/>
      <c r="F92" s="5"/>
      <c r="G92" s="5"/>
      <c r="H92" s="5"/>
      <c r="I92" s="5"/>
      <c r="J92" s="5"/>
      <c r="K92" s="5"/>
      <c r="L92" s="48"/>
      <c r="M92" s="48"/>
      <c r="N92" s="4"/>
      <c r="O92" s="5"/>
      <c r="P92" s="5" t="s">
        <v>34</v>
      </c>
      <c r="Q92" s="5"/>
      <c r="R92" s="5"/>
      <c r="S92" s="5"/>
      <c r="T92" s="5"/>
      <c r="U92" s="5"/>
      <c r="V92" s="5"/>
      <c r="W92" s="5"/>
      <c r="X92" s="5"/>
      <c r="Y92" s="5"/>
      <c r="Z92" s="5"/>
      <c r="AH92" s="30"/>
      <c r="AI92" s="30"/>
      <c r="AJ92" s="30"/>
      <c r="AK92" s="30"/>
    </row>
    <row r="93" spans="1:37" s="27" customFormat="1" ht="18.75" customHeight="1">
      <c r="A93" s="5"/>
      <c r="B93" s="5"/>
      <c r="C93" s="5" t="s">
        <v>8</v>
      </c>
      <c r="D93" s="5"/>
      <c r="E93" s="5"/>
      <c r="F93" s="5"/>
      <c r="G93" s="5"/>
      <c r="H93" s="5"/>
      <c r="I93" s="5"/>
      <c r="J93" s="5"/>
      <c r="K93" s="5"/>
      <c r="L93" s="48"/>
      <c r="M93" s="48"/>
      <c r="N93" s="4"/>
      <c r="O93" s="5"/>
      <c r="P93" s="5" t="s">
        <v>8</v>
      </c>
      <c r="Q93" s="5"/>
      <c r="R93" s="5"/>
      <c r="S93" s="5"/>
      <c r="T93" s="5"/>
      <c r="U93" s="5"/>
      <c r="V93" s="5"/>
      <c r="W93" s="5"/>
      <c r="X93" s="5"/>
      <c r="Y93" s="5"/>
      <c r="Z93" s="5"/>
      <c r="AH93" s="30"/>
      <c r="AI93" s="30"/>
      <c r="AJ93" s="30"/>
      <c r="AK93" s="30"/>
    </row>
    <row r="94" spans="1:37" s="27" customFormat="1" ht="18.75" customHeight="1" thickBot="1">
      <c r="A94" s="5"/>
      <c r="B94" s="5"/>
      <c r="C94" s="5" t="s">
        <v>114</v>
      </c>
      <c r="D94" s="5"/>
      <c r="E94" s="5"/>
      <c r="F94" s="5"/>
      <c r="G94" s="5"/>
      <c r="H94" s="5"/>
      <c r="I94" s="5"/>
      <c r="J94" s="5"/>
      <c r="K94" s="5"/>
      <c r="L94" s="48"/>
      <c r="M94" s="48"/>
      <c r="N94" s="4"/>
      <c r="O94" s="5"/>
      <c r="P94" s="5" t="s">
        <v>114</v>
      </c>
      <c r="Q94" s="5"/>
      <c r="R94" s="5"/>
      <c r="S94" s="5"/>
      <c r="T94" s="5"/>
      <c r="U94" s="5"/>
      <c r="V94" s="5"/>
      <c r="W94" s="5"/>
      <c r="X94" s="5"/>
      <c r="Y94" s="5"/>
      <c r="Z94" s="5"/>
      <c r="AH94" s="30"/>
      <c r="AI94" s="30"/>
      <c r="AJ94" s="30"/>
      <c r="AK94" s="30"/>
    </row>
    <row r="95" spans="1:37" s="27" customFormat="1" ht="18.75" customHeight="1" thickBot="1">
      <c r="A95" s="5"/>
      <c r="B95" s="8">
        <v>1</v>
      </c>
      <c r="C95" s="14" t="s">
        <v>115</v>
      </c>
      <c r="D95" s="9">
        <f>$AI$3</f>
        <v>14</v>
      </c>
      <c r="E95" s="9">
        <f>$AI$4</f>
        <v>-2.5</v>
      </c>
      <c r="F95" s="10" t="s">
        <v>35</v>
      </c>
      <c r="G95" s="5"/>
      <c r="H95" s="17" t="s">
        <v>77</v>
      </c>
      <c r="I95" s="44" t="s">
        <v>76</v>
      </c>
      <c r="J95" s="17" t="s">
        <v>79</v>
      </c>
      <c r="K95" s="5" t="s">
        <v>97</v>
      </c>
      <c r="L95" s="48"/>
      <c r="M95" s="48"/>
      <c r="N95" s="4"/>
      <c r="O95" s="8">
        <v>1</v>
      </c>
      <c r="P95" s="14" t="s">
        <v>115</v>
      </c>
      <c r="Q95" s="9">
        <f>$AJ$3</f>
        <v>10</v>
      </c>
      <c r="R95" s="9">
        <f>$AJ$4</f>
        <v>-2</v>
      </c>
      <c r="S95" s="10" t="s">
        <v>35</v>
      </c>
      <c r="T95" s="5"/>
      <c r="U95" s="17" t="s">
        <v>77</v>
      </c>
      <c r="V95" s="44" t="s">
        <v>76</v>
      </c>
      <c r="W95" s="17" t="s">
        <v>79</v>
      </c>
      <c r="X95" s="5" t="s">
        <v>97</v>
      </c>
      <c r="Y95" s="5"/>
      <c r="Z95" s="5"/>
      <c r="AH95" s="30"/>
      <c r="AI95" s="30"/>
      <c r="AJ95" s="30"/>
      <c r="AK95" s="30"/>
    </row>
    <row r="96" spans="1:37" s="27" customFormat="1" ht="18.75" customHeight="1" thickBot="1">
      <c r="A96" s="5"/>
      <c r="B96" s="5"/>
      <c r="C96" s="5"/>
      <c r="D96" s="5"/>
      <c r="E96" s="5"/>
      <c r="F96" s="66" t="s">
        <v>5</v>
      </c>
      <c r="G96" s="8">
        <v>2</v>
      </c>
      <c r="H96" s="14" t="s">
        <v>77</v>
      </c>
      <c r="I96" s="9">
        <f>D95/-E95</f>
        <v>5.6</v>
      </c>
      <c r="J96" s="45">
        <f>1/E95</f>
        <v>-0.4</v>
      </c>
      <c r="K96" s="10" t="s">
        <v>97</v>
      </c>
      <c r="L96" s="48"/>
      <c r="M96" s="48"/>
      <c r="N96" s="4"/>
      <c r="O96" s="5"/>
      <c r="P96" s="5"/>
      <c r="Q96" s="5"/>
      <c r="R96" s="5"/>
      <c r="S96" s="66" t="s">
        <v>5</v>
      </c>
      <c r="T96" s="8">
        <v>2</v>
      </c>
      <c r="U96" s="14" t="s">
        <v>77</v>
      </c>
      <c r="V96" s="9">
        <f>Q95/-R95</f>
        <v>5</v>
      </c>
      <c r="W96" s="45">
        <f>1/R95</f>
        <v>-0.5</v>
      </c>
      <c r="X96" s="10" t="s">
        <v>97</v>
      </c>
      <c r="Y96" s="5"/>
      <c r="Z96" s="5"/>
      <c r="AH96" s="30"/>
      <c r="AI96" s="30"/>
      <c r="AJ96" s="30"/>
      <c r="AK96" s="30"/>
    </row>
    <row r="97" spans="1:37" s="27" customFormat="1" ht="18.75" customHeight="1" thickBot="1">
      <c r="A97" s="5"/>
      <c r="B97" s="8">
        <v>3</v>
      </c>
      <c r="C97" s="46" t="s">
        <v>29</v>
      </c>
      <c r="D97" s="5"/>
      <c r="F97" s="14" t="s">
        <v>44</v>
      </c>
      <c r="G97" s="34">
        <f>$AI$12</f>
        <v>0.08</v>
      </c>
      <c r="H97" s="8"/>
      <c r="I97" s="68"/>
      <c r="J97" s="63"/>
      <c r="K97" s="47"/>
      <c r="L97" s="48"/>
      <c r="M97" s="48"/>
      <c r="N97" s="4"/>
      <c r="O97" s="8">
        <v>3</v>
      </c>
      <c r="P97" s="46" t="s">
        <v>29</v>
      </c>
      <c r="Q97" s="5"/>
      <c r="R97" s="14" t="s">
        <v>44</v>
      </c>
      <c r="S97" s="34">
        <f>$AJ$12</f>
        <v>0.1</v>
      </c>
      <c r="T97" s="5"/>
      <c r="U97" s="8"/>
      <c r="V97" s="68"/>
      <c r="W97" s="63"/>
      <c r="X97" s="47"/>
      <c r="Y97" s="4"/>
      <c r="Z97" s="5"/>
      <c r="AH97" s="30"/>
      <c r="AI97" s="30"/>
      <c r="AJ97" s="30"/>
      <c r="AK97" s="30"/>
    </row>
    <row r="98" spans="1:37" s="27" customFormat="1" ht="18.75" customHeight="1" thickBot="1">
      <c r="A98" s="5"/>
      <c r="B98" s="8">
        <v>4</v>
      </c>
      <c r="C98" s="52" t="s">
        <v>107</v>
      </c>
      <c r="D98" s="51"/>
      <c r="E98" s="58"/>
      <c r="H98" s="59" t="s">
        <v>60</v>
      </c>
      <c r="I98" s="9">
        <f>$AI$9</f>
        <v>2.5</v>
      </c>
      <c r="J98" s="60" t="s">
        <v>97</v>
      </c>
      <c r="K98" s="5"/>
      <c r="L98" s="48"/>
      <c r="M98" s="48"/>
      <c r="N98" s="4"/>
      <c r="O98" s="8">
        <v>4</v>
      </c>
      <c r="P98" s="52" t="s">
        <v>107</v>
      </c>
      <c r="Q98" s="51"/>
      <c r="R98" s="58"/>
      <c r="S98" s="59" t="s">
        <v>60</v>
      </c>
      <c r="T98" s="9">
        <f>$AJ$9</f>
        <v>3.5</v>
      </c>
      <c r="U98" s="60" t="s">
        <v>97</v>
      </c>
      <c r="V98" s="5"/>
      <c r="W98" s="47"/>
      <c r="X98" s="5"/>
      <c r="Y98" s="4"/>
      <c r="Z98" s="5"/>
      <c r="AH98" s="30"/>
      <c r="AI98" s="30"/>
      <c r="AJ98" s="30"/>
      <c r="AK98" s="30"/>
    </row>
    <row r="99" spans="1:37" s="27" customFormat="1" ht="18.75" customHeight="1" thickBot="1">
      <c r="A99" s="5"/>
      <c r="B99" s="5"/>
      <c r="C99" s="5"/>
      <c r="D99" s="5"/>
      <c r="G99" s="42" t="s">
        <v>64</v>
      </c>
      <c r="H99" s="65"/>
      <c r="I99" s="14" t="s">
        <v>65</v>
      </c>
      <c r="J99" s="69">
        <f>I98</f>
        <v>2.5</v>
      </c>
      <c r="K99" s="5"/>
      <c r="L99" s="48"/>
      <c r="M99" s="48"/>
      <c r="N99" s="4"/>
      <c r="O99" s="5"/>
      <c r="P99" s="5"/>
      <c r="Q99" s="5"/>
      <c r="R99" s="42" t="s">
        <v>64</v>
      </c>
      <c r="S99" s="65"/>
      <c r="T99" s="14" t="s">
        <v>65</v>
      </c>
      <c r="U99" s="69">
        <f>T98</f>
        <v>3.5</v>
      </c>
      <c r="V99" s="5"/>
      <c r="W99" s="5"/>
      <c r="X99" s="5"/>
      <c r="Y99" s="5"/>
      <c r="Z99" s="5"/>
      <c r="AH99" s="30"/>
      <c r="AI99" s="30"/>
      <c r="AJ99" s="30"/>
      <c r="AK99" s="30"/>
    </row>
    <row r="100" spans="1:37" s="27" customFormat="1" ht="18.75" customHeight="1" thickBot="1">
      <c r="A100" s="5"/>
      <c r="B100" s="8">
        <v>5</v>
      </c>
      <c r="C100" s="5" t="s">
        <v>67</v>
      </c>
      <c r="D100" s="5"/>
      <c r="E100" s="5"/>
      <c r="F100" s="5"/>
      <c r="G100" s="5"/>
      <c r="H100" s="28"/>
      <c r="I100" s="47"/>
      <c r="J100" s="67"/>
      <c r="K100" s="5"/>
      <c r="L100" s="5"/>
      <c r="M100" s="5"/>
      <c r="N100" s="4"/>
      <c r="O100" s="8">
        <v>5</v>
      </c>
      <c r="P100" s="5" t="s">
        <v>67</v>
      </c>
      <c r="Q100" s="5"/>
      <c r="R100" s="5"/>
      <c r="S100" s="5"/>
      <c r="T100" s="5"/>
      <c r="U100" s="28"/>
      <c r="V100" s="47"/>
      <c r="W100" s="67"/>
      <c r="X100" s="5"/>
      <c r="Y100" s="5"/>
      <c r="Z100" s="5"/>
      <c r="AH100" s="30"/>
      <c r="AI100" s="30"/>
      <c r="AJ100" s="30"/>
      <c r="AK100" s="30"/>
    </row>
    <row r="101" spans="1:37" s="27" customFormat="1" ht="18.75" customHeight="1" thickBot="1">
      <c r="A101" s="5"/>
      <c r="B101" s="8"/>
      <c r="C101" s="49" t="s">
        <v>108</v>
      </c>
      <c r="D101" s="50" t="s">
        <v>55</v>
      </c>
      <c r="E101" s="54">
        <f>(I96-I98)/-J96</f>
        <v>7.749999999999999</v>
      </c>
      <c r="F101" s="28" t="s">
        <v>66</v>
      </c>
      <c r="G101" s="43"/>
      <c r="H101" s="5"/>
      <c r="I101" s="8"/>
      <c r="J101" s="41"/>
      <c r="K101" s="47"/>
      <c r="L101" s="48"/>
      <c r="M101" s="48"/>
      <c r="N101" s="4"/>
      <c r="O101" s="8"/>
      <c r="P101" s="49" t="s">
        <v>108</v>
      </c>
      <c r="Q101" s="50" t="s">
        <v>55</v>
      </c>
      <c r="R101" s="54">
        <f>(V96-T98)/-W96</f>
        <v>3</v>
      </c>
      <c r="S101" s="28" t="s">
        <v>66</v>
      </c>
      <c r="T101" s="43"/>
      <c r="U101" s="5"/>
      <c r="V101" s="8"/>
      <c r="W101" s="41"/>
      <c r="X101" s="47"/>
      <c r="Y101"/>
      <c r="Z101" s="5"/>
      <c r="AH101" s="30"/>
      <c r="AI101" s="30"/>
      <c r="AJ101" s="30"/>
      <c r="AK101" s="30"/>
    </row>
    <row r="102" spans="1:37" s="27" customFormat="1" ht="18.75" customHeight="1" thickBot="1">
      <c r="A102" s="5"/>
      <c r="B102" s="8"/>
      <c r="C102" s="49" t="s">
        <v>109</v>
      </c>
      <c r="D102" s="50" t="s">
        <v>57</v>
      </c>
      <c r="E102" s="55">
        <f>I96+J96*E101</f>
        <v>2.5</v>
      </c>
      <c r="F102" s="41"/>
      <c r="G102" s="43"/>
      <c r="H102" s="5"/>
      <c r="I102" s="8"/>
      <c r="J102" s="41"/>
      <c r="K102" s="47"/>
      <c r="L102" s="48"/>
      <c r="M102" s="48"/>
      <c r="N102" s="4"/>
      <c r="O102" s="8"/>
      <c r="P102" s="49" t="s">
        <v>109</v>
      </c>
      <c r="Q102" s="50" t="s">
        <v>57</v>
      </c>
      <c r="R102" s="55">
        <f>V96+W96*R101</f>
        <v>3.5</v>
      </c>
      <c r="S102" s="41"/>
      <c r="T102" s="43"/>
      <c r="U102" s="5"/>
      <c r="V102" s="8"/>
      <c r="W102" s="41"/>
      <c r="X102" s="47"/>
      <c r="Y102" s="48"/>
      <c r="Z102" s="4"/>
      <c r="AH102" s="30"/>
      <c r="AI102" s="30"/>
      <c r="AJ102" s="30"/>
      <c r="AK102" s="30"/>
    </row>
    <row r="103" spans="1:37" s="27" customFormat="1" ht="18.75" customHeight="1" thickBot="1">
      <c r="A103" s="5"/>
      <c r="B103" s="8"/>
      <c r="C103" s="49" t="s">
        <v>110</v>
      </c>
      <c r="D103" s="50" t="s">
        <v>11</v>
      </c>
      <c r="E103" s="55">
        <f>E101*E102</f>
        <v>19.374999999999996</v>
      </c>
      <c r="F103" s="41"/>
      <c r="G103" s="43"/>
      <c r="H103" s="5"/>
      <c r="I103" s="8"/>
      <c r="J103" s="41"/>
      <c r="K103" s="47"/>
      <c r="O103" s="8"/>
      <c r="P103" s="49" t="s">
        <v>110</v>
      </c>
      <c r="Q103" s="50" t="s">
        <v>11</v>
      </c>
      <c r="R103" s="55">
        <f>R101*R102</f>
        <v>10.5</v>
      </c>
      <c r="S103" s="41"/>
      <c r="T103" s="43"/>
      <c r="U103" s="5"/>
      <c r="V103" s="8"/>
      <c r="W103" s="41"/>
      <c r="X103" s="47"/>
      <c r="Y103" s="48"/>
      <c r="Z103" s="4"/>
      <c r="AH103" s="30"/>
      <c r="AI103" s="30"/>
      <c r="AJ103" s="30"/>
      <c r="AK103" s="30"/>
    </row>
    <row r="104" spans="1:37" s="27" customFormat="1" ht="18.75" customHeight="1" thickBot="1">
      <c r="A104" s="5"/>
      <c r="B104" s="8"/>
      <c r="C104" s="49" t="s">
        <v>111</v>
      </c>
      <c r="D104" s="50" t="s">
        <v>112</v>
      </c>
      <c r="E104" s="56">
        <f>ABS(E102/(J96*E101))</f>
        <v>0.8064516129032259</v>
      </c>
      <c r="F104" s="28" t="s">
        <v>27</v>
      </c>
      <c r="G104" s="43"/>
      <c r="H104" s="5"/>
      <c r="I104" s="8"/>
      <c r="J104" s="41"/>
      <c r="K104" s="47"/>
      <c r="O104" s="8"/>
      <c r="P104" s="49" t="s">
        <v>111</v>
      </c>
      <c r="Q104" s="50" t="s">
        <v>112</v>
      </c>
      <c r="R104" s="56">
        <f>ABS(R102/(W96*R101))</f>
        <v>2.3333333333333335</v>
      </c>
      <c r="S104" s="28" t="s">
        <v>27</v>
      </c>
      <c r="T104" s="43"/>
      <c r="U104" s="5"/>
      <c r="V104" s="8"/>
      <c r="W104" s="41"/>
      <c r="X104" s="47"/>
      <c r="Y104" s="48"/>
      <c r="Z104" s="4"/>
      <c r="AH104" s="30"/>
      <c r="AI104" s="30"/>
      <c r="AJ104" s="30"/>
      <c r="AK104" s="30"/>
    </row>
    <row r="105" spans="1:37" s="27" customFormat="1" ht="18.75" customHeight="1" thickBot="1">
      <c r="A105" s="5"/>
      <c r="B105" s="8"/>
      <c r="C105" s="49" t="s">
        <v>113</v>
      </c>
      <c r="D105" s="50" t="s">
        <v>89</v>
      </c>
      <c r="E105" s="55">
        <f>(I96-I98)*E101*0.5</f>
        <v>12.012499999999998</v>
      </c>
      <c r="F105" s="28" t="s">
        <v>90</v>
      </c>
      <c r="G105" s="43"/>
      <c r="H105" s="5"/>
      <c r="I105" s="8"/>
      <c r="J105" s="41"/>
      <c r="K105" s="47"/>
      <c r="O105" s="8"/>
      <c r="P105" s="49" t="s">
        <v>113</v>
      </c>
      <c r="Q105" s="50" t="s">
        <v>89</v>
      </c>
      <c r="R105" s="55">
        <f>(V96-T98)*R101*0.5</f>
        <v>2.25</v>
      </c>
      <c r="S105" s="28" t="s">
        <v>90</v>
      </c>
      <c r="T105" s="43"/>
      <c r="U105" s="5"/>
      <c r="V105" s="8"/>
      <c r="W105" s="41"/>
      <c r="X105" s="47"/>
      <c r="Y105" s="48"/>
      <c r="Z105" s="4"/>
      <c r="AH105" s="30"/>
      <c r="AI105" s="30"/>
      <c r="AJ105" s="30"/>
      <c r="AK105" s="30"/>
    </row>
    <row r="106" spans="1:37" s="27" customFormat="1" ht="18.75" customHeight="1">
      <c r="A106" s="5"/>
      <c r="B106" s="8">
        <v>6</v>
      </c>
      <c r="C106" s="52" t="s">
        <v>74</v>
      </c>
      <c r="D106" s="8"/>
      <c r="E106" s="17"/>
      <c r="F106" s="41"/>
      <c r="G106" s="43"/>
      <c r="H106" s="5"/>
      <c r="I106" s="8"/>
      <c r="J106" s="41"/>
      <c r="K106" s="47"/>
      <c r="O106" s="8">
        <v>6</v>
      </c>
      <c r="P106" s="52" t="s">
        <v>74</v>
      </c>
      <c r="Q106" s="8"/>
      <c r="R106" s="17"/>
      <c r="S106" s="41"/>
      <c r="T106" s="43"/>
      <c r="U106" s="5"/>
      <c r="V106" s="8"/>
      <c r="W106" s="41"/>
      <c r="X106" s="47"/>
      <c r="Y106" s="48"/>
      <c r="Z106" s="4"/>
      <c r="AH106" s="30"/>
      <c r="AI106" s="30"/>
      <c r="AJ106" s="30"/>
      <c r="AK106" s="30"/>
    </row>
    <row r="107" spans="1:37" s="27" customFormat="1" ht="18.75" customHeight="1" thickBot="1">
      <c r="A107" s="5"/>
      <c r="B107" s="8"/>
      <c r="C107" s="52" t="s">
        <v>2</v>
      </c>
      <c r="D107" s="8"/>
      <c r="E107" s="17"/>
      <c r="F107" s="41"/>
      <c r="G107" s="43"/>
      <c r="H107" s="5"/>
      <c r="I107" s="8"/>
      <c r="J107" s="41"/>
      <c r="K107" s="47"/>
      <c r="O107" s="8"/>
      <c r="P107" s="52" t="s">
        <v>2</v>
      </c>
      <c r="Q107" s="8"/>
      <c r="R107" s="17"/>
      <c r="S107" s="41"/>
      <c r="T107" s="43"/>
      <c r="U107" s="5"/>
      <c r="V107" s="8"/>
      <c r="W107" s="41"/>
      <c r="X107" s="47"/>
      <c r="Y107" s="48"/>
      <c r="Z107" s="4"/>
      <c r="AH107" s="30"/>
      <c r="AI107" s="30"/>
      <c r="AJ107" s="30"/>
      <c r="AK107" s="30"/>
    </row>
    <row r="108" spans="1:37" s="27" customFormat="1" ht="18.75" customHeight="1" thickBot="1">
      <c r="A108" s="5"/>
      <c r="B108" s="8"/>
      <c r="C108" s="49" t="s">
        <v>54</v>
      </c>
      <c r="D108" s="50" t="s">
        <v>106</v>
      </c>
      <c r="E108" s="13">
        <f>I96</f>
        <v>5.6</v>
      </c>
      <c r="F108" s="53">
        <f>2*J96</f>
        <v>-0.8</v>
      </c>
      <c r="G108" s="34" t="s">
        <v>97</v>
      </c>
      <c r="H108" s="5"/>
      <c r="I108" s="8"/>
      <c r="J108" s="41"/>
      <c r="K108" s="47"/>
      <c r="O108" s="8"/>
      <c r="P108" s="49" t="s">
        <v>54</v>
      </c>
      <c r="Q108" s="50" t="s">
        <v>106</v>
      </c>
      <c r="R108" s="13">
        <f>V96</f>
        <v>5</v>
      </c>
      <c r="S108" s="53">
        <f>2*W96</f>
        <v>-1</v>
      </c>
      <c r="T108" s="34" t="s">
        <v>97</v>
      </c>
      <c r="U108" s="5"/>
      <c r="V108" s="8"/>
      <c r="W108" s="41"/>
      <c r="X108" s="47"/>
      <c r="Y108" s="48"/>
      <c r="Z108" s="4"/>
      <c r="AH108" s="30"/>
      <c r="AI108" s="30"/>
      <c r="AJ108" s="30"/>
      <c r="AK108" s="30"/>
    </row>
    <row r="109" spans="1:37" s="27" customFormat="1" ht="18.75" customHeight="1" thickBot="1">
      <c r="A109" s="5"/>
      <c r="B109" s="8"/>
      <c r="C109" s="49" t="s">
        <v>56</v>
      </c>
      <c r="D109" s="50" t="s">
        <v>3</v>
      </c>
      <c r="E109" s="54">
        <f>(E108-J99)/-F108</f>
        <v>3.8749999999999996</v>
      </c>
      <c r="F109" s="61"/>
      <c r="G109" s="43"/>
      <c r="H109" s="5"/>
      <c r="I109" s="8"/>
      <c r="J109" s="41"/>
      <c r="K109" s="47"/>
      <c r="O109" s="8"/>
      <c r="P109" s="49" t="s">
        <v>56</v>
      </c>
      <c r="Q109" s="50" t="s">
        <v>3</v>
      </c>
      <c r="R109" s="54">
        <f>(R108-T98)</f>
        <v>1.5</v>
      </c>
      <c r="S109" s="61"/>
      <c r="T109" s="43"/>
      <c r="U109" s="5"/>
      <c r="V109" s="8"/>
      <c r="W109" s="41"/>
      <c r="X109" s="47"/>
      <c r="Y109" s="48"/>
      <c r="Z109" s="4"/>
      <c r="AH109" s="30"/>
      <c r="AI109" s="30"/>
      <c r="AJ109" s="30"/>
      <c r="AK109" s="30"/>
    </row>
    <row r="110" spans="1:37" s="27" customFormat="1" ht="18.75" customHeight="1" thickBot="1">
      <c r="A110" s="5"/>
      <c r="B110" s="8"/>
      <c r="C110" s="49" t="s">
        <v>58</v>
      </c>
      <c r="D110" s="50" t="s">
        <v>31</v>
      </c>
      <c r="E110" s="55">
        <f>I96+J96*E109</f>
        <v>4.05</v>
      </c>
      <c r="F110" s="61"/>
      <c r="G110" s="43"/>
      <c r="H110" s="5"/>
      <c r="I110" s="8"/>
      <c r="J110" s="41"/>
      <c r="K110" s="47"/>
      <c r="O110" s="8"/>
      <c r="P110" s="49" t="s">
        <v>58</v>
      </c>
      <c r="Q110" s="50" t="s">
        <v>31</v>
      </c>
      <c r="R110" s="55">
        <f>V96+W96*R109</f>
        <v>4.25</v>
      </c>
      <c r="S110" s="61"/>
      <c r="T110" s="43"/>
      <c r="U110" s="5"/>
      <c r="V110" s="8"/>
      <c r="W110" s="41"/>
      <c r="X110" s="47"/>
      <c r="Y110" s="48"/>
      <c r="Z110" s="4"/>
      <c r="AH110" s="30"/>
      <c r="AI110" s="30"/>
      <c r="AJ110" s="30"/>
      <c r="AK110" s="30"/>
    </row>
    <row r="111" spans="1:37" s="27" customFormat="1" ht="18.75" customHeight="1" thickBot="1">
      <c r="A111" s="5"/>
      <c r="B111" s="8"/>
      <c r="C111" s="49" t="s">
        <v>59</v>
      </c>
      <c r="D111" s="50" t="s">
        <v>30</v>
      </c>
      <c r="E111" s="55">
        <f>E109*E110</f>
        <v>15.693749999999998</v>
      </c>
      <c r="F111" s="61"/>
      <c r="G111" s="43"/>
      <c r="H111" s="5"/>
      <c r="I111" s="8"/>
      <c r="J111" s="41"/>
      <c r="K111" s="47"/>
      <c r="L111" s="27" t="s">
        <v>117</v>
      </c>
      <c r="O111" s="8"/>
      <c r="P111" s="49" t="s">
        <v>59</v>
      </c>
      <c r="Q111" s="50" t="s">
        <v>30</v>
      </c>
      <c r="R111" s="55">
        <f>R109*R110</f>
        <v>6.375</v>
      </c>
      <c r="S111" s="61"/>
      <c r="T111" s="43"/>
      <c r="U111" s="5"/>
      <c r="V111" s="8"/>
      <c r="W111" s="41"/>
      <c r="X111" s="47"/>
      <c r="Y111" s="48"/>
      <c r="Z111" s="4"/>
      <c r="AH111" s="30"/>
      <c r="AI111" s="30"/>
      <c r="AJ111" s="30"/>
      <c r="AK111" s="30"/>
    </row>
    <row r="112" spans="1:37" s="27" customFormat="1" ht="18.75" customHeight="1" thickBot="1">
      <c r="A112" s="5"/>
      <c r="B112" s="8"/>
      <c r="C112" s="49" t="s">
        <v>61</v>
      </c>
      <c r="D112" s="50" t="s">
        <v>32</v>
      </c>
      <c r="E112" s="55">
        <f>E109*I98</f>
        <v>9.687499999999998</v>
      </c>
      <c r="F112" s="61"/>
      <c r="G112" s="43"/>
      <c r="H112" s="5"/>
      <c r="I112" s="8"/>
      <c r="J112" s="41"/>
      <c r="K112" s="47"/>
      <c r="O112" s="8"/>
      <c r="P112" s="49" t="s">
        <v>61</v>
      </c>
      <c r="Q112" s="50" t="s">
        <v>32</v>
      </c>
      <c r="R112" s="55">
        <f>R109*T98</f>
        <v>5.25</v>
      </c>
      <c r="S112" s="61"/>
      <c r="T112" s="43"/>
      <c r="U112" s="5"/>
      <c r="V112" s="8"/>
      <c r="W112" s="41"/>
      <c r="X112" s="47"/>
      <c r="Y112" s="48"/>
      <c r="Z112" s="4"/>
      <c r="AH112" s="30"/>
      <c r="AI112" s="30"/>
      <c r="AJ112" s="30"/>
      <c r="AK112" s="30"/>
    </row>
    <row r="113" spans="1:37" s="27" customFormat="1" ht="18.75" customHeight="1" thickBot="1">
      <c r="A113" s="5"/>
      <c r="B113" s="8"/>
      <c r="C113" s="49" t="s">
        <v>62</v>
      </c>
      <c r="D113" s="50" t="s">
        <v>75</v>
      </c>
      <c r="E113" s="55">
        <f>E111-E112</f>
        <v>6.00625</v>
      </c>
      <c r="F113" s="61"/>
      <c r="G113" s="43"/>
      <c r="H113" s="5"/>
      <c r="I113" s="8"/>
      <c r="J113" s="41"/>
      <c r="K113" s="47"/>
      <c r="O113" s="8"/>
      <c r="P113" s="49" t="s">
        <v>62</v>
      </c>
      <c r="Q113" s="50" t="s">
        <v>75</v>
      </c>
      <c r="R113" s="55">
        <f>R111-R112</f>
        <v>1.125</v>
      </c>
      <c r="S113" s="61"/>
      <c r="T113" s="43"/>
      <c r="U113" s="5"/>
      <c r="V113" s="8"/>
      <c r="W113" s="41"/>
      <c r="X113" s="47"/>
      <c r="Y113" s="48"/>
      <c r="Z113" s="4"/>
      <c r="AH113" s="30"/>
      <c r="AI113" s="30"/>
      <c r="AJ113" s="30"/>
      <c r="AK113" s="30"/>
    </row>
    <row r="114" spans="1:37" s="27" customFormat="1" ht="18.75" customHeight="1" thickBot="1">
      <c r="A114" s="5"/>
      <c r="B114" s="8"/>
      <c r="C114" s="49" t="s">
        <v>63</v>
      </c>
      <c r="D114" s="50" t="s">
        <v>69</v>
      </c>
      <c r="E114" s="57">
        <f>E113/E111</f>
        <v>0.3827160493827161</v>
      </c>
      <c r="F114" s="61"/>
      <c r="G114" s="43"/>
      <c r="H114" s="5"/>
      <c r="I114" s="8"/>
      <c r="J114" s="41"/>
      <c r="K114" s="47"/>
      <c r="O114" s="8"/>
      <c r="P114" s="49" t="s">
        <v>63</v>
      </c>
      <c r="Q114" s="50" t="s">
        <v>69</v>
      </c>
      <c r="R114" s="57">
        <f>R113/R111</f>
        <v>0.17647058823529413</v>
      </c>
      <c r="S114" s="61"/>
      <c r="T114" s="43"/>
      <c r="U114" s="5"/>
      <c r="V114" s="8"/>
      <c r="W114" s="41"/>
      <c r="X114" s="47"/>
      <c r="Y114" s="48"/>
      <c r="Z114" s="4"/>
      <c r="AH114" s="30"/>
      <c r="AI114" s="30"/>
      <c r="AJ114" s="30"/>
      <c r="AK114" s="30"/>
    </row>
    <row r="115" spans="1:37" s="27" customFormat="1" ht="18.75" customHeight="1" thickBot="1">
      <c r="A115" s="5"/>
      <c r="B115" s="8"/>
      <c r="C115" s="49" t="s">
        <v>61</v>
      </c>
      <c r="D115" s="50" t="s">
        <v>4</v>
      </c>
      <c r="E115" s="55">
        <f>(E110-I98)*(E101-E109)*0.5</f>
        <v>3.0031249999999994</v>
      </c>
      <c r="F115" s="62" t="s">
        <v>6</v>
      </c>
      <c r="G115" s="43"/>
      <c r="H115" s="5"/>
      <c r="I115" s="8"/>
      <c r="J115" s="41"/>
      <c r="K115" s="47"/>
      <c r="O115" s="8"/>
      <c r="P115" s="49" t="s">
        <v>61</v>
      </c>
      <c r="Q115" s="50" t="s">
        <v>4</v>
      </c>
      <c r="R115" s="55">
        <f>(R110-T98)*(R101-R109)*0.5</f>
        <v>0.5625</v>
      </c>
      <c r="S115" s="62" t="s">
        <v>6</v>
      </c>
      <c r="T115" s="43"/>
      <c r="U115" s="5"/>
      <c r="V115" s="8"/>
      <c r="W115" s="41"/>
      <c r="X115" s="47"/>
      <c r="Y115" s="48"/>
      <c r="Z115" s="4"/>
      <c r="AH115" s="30"/>
      <c r="AI115" s="30"/>
      <c r="AJ115" s="30"/>
      <c r="AK115" s="30"/>
    </row>
    <row r="116" spans="1:37" s="27" customFormat="1" ht="18.75" customHeight="1" thickBot="1">
      <c r="A116" s="5"/>
      <c r="B116" s="8"/>
      <c r="C116" s="49" t="s">
        <v>62</v>
      </c>
      <c r="D116" s="50" t="s">
        <v>78</v>
      </c>
      <c r="E116" s="55">
        <f>E105-E115</f>
        <v>9.009374999999999</v>
      </c>
      <c r="F116" s="28" t="s">
        <v>7</v>
      </c>
      <c r="G116" s="43"/>
      <c r="H116" s="5"/>
      <c r="I116" s="64"/>
      <c r="J116" s="41"/>
      <c r="K116" s="47"/>
      <c r="L116" s="36"/>
      <c r="M116" s="36"/>
      <c r="N116" s="36"/>
      <c r="O116" s="8"/>
      <c r="P116" s="49" t="s">
        <v>62</v>
      </c>
      <c r="Q116" s="50" t="s">
        <v>78</v>
      </c>
      <c r="R116" s="55">
        <f>R105-R115</f>
        <v>1.6875</v>
      </c>
      <c r="S116" s="28" t="s">
        <v>7</v>
      </c>
      <c r="T116" s="43"/>
      <c r="U116" s="5"/>
      <c r="V116" s="64"/>
      <c r="W116" s="41"/>
      <c r="X116" s="47"/>
      <c r="Y116" s="48"/>
      <c r="Z116" s="4"/>
      <c r="AH116" s="30"/>
      <c r="AI116" s="30"/>
      <c r="AJ116" s="30"/>
      <c r="AK116" s="30"/>
    </row>
    <row r="117" spans="1:37" s="27" customFormat="1" ht="18.75" customHeight="1" thickBot="1">
      <c r="A117" s="5"/>
      <c r="B117" s="8">
        <v>7</v>
      </c>
      <c r="C117" s="5" t="s">
        <v>70</v>
      </c>
      <c r="D117" s="5"/>
      <c r="E117" s="5"/>
      <c r="F117" s="5"/>
      <c r="G117" s="5"/>
      <c r="H117" s="5"/>
      <c r="I117" s="5"/>
      <c r="J117" s="5"/>
      <c r="K117" s="5"/>
      <c r="L117" s="36"/>
      <c r="M117" s="36"/>
      <c r="N117" s="36"/>
      <c r="O117" s="8">
        <v>7</v>
      </c>
      <c r="P117" s="5" t="s">
        <v>70</v>
      </c>
      <c r="Q117" s="5"/>
      <c r="R117" s="5"/>
      <c r="S117" s="5"/>
      <c r="T117" s="5"/>
      <c r="U117" s="5"/>
      <c r="V117" s="5"/>
      <c r="W117" s="5"/>
      <c r="X117" s="5"/>
      <c r="Y117" s="5"/>
      <c r="Z117" s="4"/>
      <c r="AH117" s="30"/>
      <c r="AI117" s="30"/>
      <c r="AJ117" s="30"/>
      <c r="AK117" s="30"/>
    </row>
    <row r="118" spans="1:36" s="27" customFormat="1" ht="18.75" customHeight="1" thickBot="1">
      <c r="A118" s="5"/>
      <c r="B118" s="8"/>
      <c r="C118" s="52" t="s">
        <v>71</v>
      </c>
      <c r="D118" s="8"/>
      <c r="E118" s="14" t="s">
        <v>72</v>
      </c>
      <c r="F118" s="69">
        <f>$AI$10</f>
        <v>4.25</v>
      </c>
      <c r="G118" s="43"/>
      <c r="H118" s="5"/>
      <c r="I118" s="8"/>
      <c r="J118" s="41"/>
      <c r="K118" s="47"/>
      <c r="O118" s="8"/>
      <c r="P118" s="52" t="s">
        <v>71</v>
      </c>
      <c r="Q118" s="8"/>
      <c r="R118" s="14" t="s">
        <v>72</v>
      </c>
      <c r="S118" s="69">
        <f>$AJ$10</f>
        <v>4</v>
      </c>
      <c r="T118" s="43"/>
      <c r="U118" s="5"/>
      <c r="V118" s="8"/>
      <c r="W118" s="41"/>
      <c r="X118" s="47"/>
      <c r="Y118" s="48"/>
      <c r="Z118" s="4"/>
      <c r="AH118" s="30"/>
      <c r="AI118" s="30"/>
      <c r="AJ118" s="30"/>
    </row>
    <row r="119" spans="1:36" s="27" customFormat="1" ht="18.75" customHeight="1" thickBot="1">
      <c r="A119" s="5"/>
      <c r="B119" s="8"/>
      <c r="C119" s="52"/>
      <c r="D119" s="8"/>
      <c r="E119" s="14" t="s">
        <v>73</v>
      </c>
      <c r="F119" s="69">
        <f>$AI$11</f>
        <v>4.6</v>
      </c>
      <c r="G119" s="43"/>
      <c r="H119" s="5"/>
      <c r="I119" s="8"/>
      <c r="J119" s="41"/>
      <c r="K119" s="47"/>
      <c r="O119" s="8"/>
      <c r="P119" s="52"/>
      <c r="Q119" s="8"/>
      <c r="R119" s="14" t="s">
        <v>73</v>
      </c>
      <c r="S119" s="69">
        <f>$AJ$11</f>
        <v>3</v>
      </c>
      <c r="T119" s="43"/>
      <c r="U119" s="5"/>
      <c r="V119" s="8"/>
      <c r="W119" s="41"/>
      <c r="X119" s="47"/>
      <c r="Y119" s="48"/>
      <c r="Z119" s="4"/>
      <c r="AH119" s="30"/>
      <c r="AI119" s="30"/>
      <c r="AJ119" s="30"/>
    </row>
    <row r="120" spans="1:36" s="27" customFormat="1" ht="18.75" customHeight="1" thickBot="1">
      <c r="A120" s="5"/>
      <c r="C120" s="27" t="s">
        <v>36</v>
      </c>
      <c r="E120" s="31"/>
      <c r="F120" s="31"/>
      <c r="G120" s="31"/>
      <c r="H120" s="31"/>
      <c r="P120" s="27" t="s">
        <v>36</v>
      </c>
      <c r="R120" s="31"/>
      <c r="S120" s="31"/>
      <c r="T120" s="31"/>
      <c r="U120" s="31"/>
      <c r="AH120" s="30"/>
      <c r="AI120" s="30"/>
      <c r="AJ120" s="30"/>
    </row>
    <row r="121" spans="1:36" s="27" customFormat="1" ht="18.75" customHeight="1" thickBot="1">
      <c r="A121" s="5"/>
      <c r="B121" s="24">
        <v>8</v>
      </c>
      <c r="C121" s="14" t="s">
        <v>37</v>
      </c>
      <c r="D121" s="32">
        <f>D95</f>
        <v>14</v>
      </c>
      <c r="E121" s="25">
        <v>-1</v>
      </c>
      <c r="F121" s="33" t="s">
        <v>80</v>
      </c>
      <c r="G121" s="25">
        <f>E95</f>
        <v>-2.5</v>
      </c>
      <c r="H121" s="26" t="s">
        <v>35</v>
      </c>
      <c r="O121" s="24">
        <v>8</v>
      </c>
      <c r="P121" s="14" t="s">
        <v>37</v>
      </c>
      <c r="Q121" s="32">
        <f>Q95</f>
        <v>10</v>
      </c>
      <c r="R121" s="25">
        <v>-1</v>
      </c>
      <c r="S121" s="33" t="s">
        <v>80</v>
      </c>
      <c r="T121" s="25">
        <f>R95</f>
        <v>-2</v>
      </c>
      <c r="U121" s="26" t="s">
        <v>35</v>
      </c>
      <c r="AH121" s="30"/>
      <c r="AI121" s="30"/>
      <c r="AJ121" s="30"/>
    </row>
    <row r="122" spans="1:36" s="27" customFormat="1" ht="21" customHeight="1" thickBot="1">
      <c r="A122" s="5"/>
      <c r="C122" s="27" t="s">
        <v>133</v>
      </c>
      <c r="E122" s="31"/>
      <c r="F122" s="31"/>
      <c r="G122" s="31"/>
      <c r="H122" s="31"/>
      <c r="I122" s="31"/>
      <c r="L122" s="5"/>
      <c r="M122" s="5"/>
      <c r="P122" s="27" t="s">
        <v>133</v>
      </c>
      <c r="R122" s="31"/>
      <c r="S122" s="31"/>
      <c r="T122" s="31"/>
      <c r="U122" s="31"/>
      <c r="V122" s="31"/>
      <c r="AH122" s="30"/>
      <c r="AI122" s="30"/>
      <c r="AJ122" s="30"/>
    </row>
    <row r="123" spans="1:23" s="27" customFormat="1" ht="21" customHeight="1" thickBot="1">
      <c r="A123" s="5"/>
      <c r="B123" s="24">
        <v>9</v>
      </c>
      <c r="C123" s="14" t="s">
        <v>81</v>
      </c>
      <c r="D123" s="32">
        <f>D121/(-G121)</f>
        <v>5.6</v>
      </c>
      <c r="E123" s="25">
        <f>E121/-G121</f>
        <v>-0.4</v>
      </c>
      <c r="F123" s="33" t="s">
        <v>80</v>
      </c>
      <c r="G123" s="25">
        <f>1/G121</f>
        <v>-0.4</v>
      </c>
      <c r="H123" s="26" t="s">
        <v>82</v>
      </c>
      <c r="I123" s="31"/>
      <c r="J123" s="31"/>
      <c r="L123" s="5"/>
      <c r="M123" s="5"/>
      <c r="O123" s="24">
        <v>9</v>
      </c>
      <c r="P123" s="14" t="s">
        <v>81</v>
      </c>
      <c r="Q123" s="32">
        <f>Q121/(-T121)</f>
        <v>5</v>
      </c>
      <c r="R123" s="25">
        <f>R121/-T121</f>
        <v>-0.5</v>
      </c>
      <c r="S123" s="33" t="s">
        <v>80</v>
      </c>
      <c r="T123" s="25">
        <f>1/T121</f>
        <v>-0.5</v>
      </c>
      <c r="U123" s="26" t="s">
        <v>82</v>
      </c>
      <c r="V123" s="31"/>
      <c r="W123" s="31"/>
    </row>
    <row r="124" spans="1:23" s="27" customFormat="1" ht="21" customHeight="1" thickBot="1">
      <c r="A124" s="5"/>
      <c r="B124" s="35"/>
      <c r="C124" s="30" t="s">
        <v>134</v>
      </c>
      <c r="D124" s="29"/>
      <c r="E124" s="31"/>
      <c r="F124" s="31"/>
      <c r="G124" s="31"/>
      <c r="H124" s="31"/>
      <c r="I124" s="31"/>
      <c r="J124" s="31"/>
      <c r="O124" s="35"/>
      <c r="P124" s="30" t="s">
        <v>134</v>
      </c>
      <c r="Q124" s="29"/>
      <c r="R124" s="31"/>
      <c r="S124" s="31"/>
      <c r="T124" s="31"/>
      <c r="U124" s="31"/>
      <c r="V124" s="31"/>
      <c r="W124" s="31"/>
    </row>
    <row r="125" spans="1:22" s="27" customFormat="1" ht="21" customHeight="1" thickBot="1">
      <c r="A125" s="5"/>
      <c r="B125" s="24">
        <v>10</v>
      </c>
      <c r="C125" s="14" t="s">
        <v>83</v>
      </c>
      <c r="D125" s="25">
        <f>D123</f>
        <v>5.6</v>
      </c>
      <c r="E125" s="33" t="s">
        <v>82</v>
      </c>
      <c r="F125" s="25">
        <f>E123</f>
        <v>-0.4</v>
      </c>
      <c r="G125" s="33" t="s">
        <v>84</v>
      </c>
      <c r="H125" s="25">
        <f>G123</f>
        <v>-0.4</v>
      </c>
      <c r="I125" s="26" t="s">
        <v>85</v>
      </c>
      <c r="O125" s="24">
        <v>10</v>
      </c>
      <c r="P125" s="14" t="s">
        <v>83</v>
      </c>
      <c r="Q125" s="25">
        <f>Q123</f>
        <v>5</v>
      </c>
      <c r="R125" s="33" t="s">
        <v>82</v>
      </c>
      <c r="S125" s="25">
        <f>R123</f>
        <v>-0.5</v>
      </c>
      <c r="T125" s="33" t="s">
        <v>84</v>
      </c>
      <c r="U125" s="25">
        <f>T123</f>
        <v>-0.5</v>
      </c>
      <c r="V125" s="26" t="s">
        <v>85</v>
      </c>
    </row>
    <row r="126" spans="1:23" s="27" customFormat="1" ht="21" customHeight="1" thickBot="1">
      <c r="A126" s="5"/>
      <c r="B126" s="35"/>
      <c r="C126" s="30" t="s">
        <v>86</v>
      </c>
      <c r="D126" s="29"/>
      <c r="E126" s="31"/>
      <c r="F126" s="31"/>
      <c r="G126" s="31"/>
      <c r="H126" s="31"/>
      <c r="I126" s="31"/>
      <c r="J126" s="31"/>
      <c r="O126" s="35"/>
      <c r="P126" s="30" t="s">
        <v>86</v>
      </c>
      <c r="Q126" s="29"/>
      <c r="R126" s="31"/>
      <c r="S126" s="31"/>
      <c r="T126" s="31"/>
      <c r="U126" s="31"/>
      <c r="V126" s="31"/>
      <c r="W126" s="31"/>
    </row>
    <row r="127" spans="1:23" s="27" customFormat="1" ht="21" customHeight="1" thickBot="1">
      <c r="A127" s="5"/>
      <c r="B127" s="24">
        <v>11</v>
      </c>
      <c r="C127" s="14" t="s">
        <v>87</v>
      </c>
      <c r="D127" s="25">
        <f>D125</f>
        <v>5.6</v>
      </c>
      <c r="E127" s="25">
        <f>F125</f>
        <v>-0.4</v>
      </c>
      <c r="F127" s="33" t="s">
        <v>88</v>
      </c>
      <c r="G127" s="25">
        <f>2*H125</f>
        <v>-0.8</v>
      </c>
      <c r="H127" s="26" t="s">
        <v>82</v>
      </c>
      <c r="I127" s="31"/>
      <c r="J127" s="31"/>
      <c r="O127" s="24">
        <v>11</v>
      </c>
      <c r="P127" s="14" t="s">
        <v>87</v>
      </c>
      <c r="Q127" s="25">
        <f>Q125</f>
        <v>5</v>
      </c>
      <c r="R127" s="25">
        <f>S125</f>
        <v>-0.5</v>
      </c>
      <c r="S127" s="33" t="s">
        <v>88</v>
      </c>
      <c r="T127" s="25">
        <f>2*U125</f>
        <v>-1</v>
      </c>
      <c r="U127" s="26" t="s">
        <v>82</v>
      </c>
      <c r="V127" s="31"/>
      <c r="W127" s="31"/>
    </row>
    <row r="128" spans="1:25" s="27" customFormat="1" ht="21" customHeight="1" thickBot="1">
      <c r="A128" s="5"/>
      <c r="B128" s="35"/>
      <c r="C128" s="30" t="s">
        <v>116</v>
      </c>
      <c r="D128" s="29"/>
      <c r="E128" s="31"/>
      <c r="F128" s="31"/>
      <c r="G128" s="31"/>
      <c r="H128" s="31"/>
      <c r="J128" s="11">
        <f>F118</f>
        <v>4.25</v>
      </c>
      <c r="K128" s="5"/>
      <c r="O128" s="35"/>
      <c r="P128" s="30" t="s">
        <v>116</v>
      </c>
      <c r="Q128" s="29"/>
      <c r="R128" s="31"/>
      <c r="S128" s="31"/>
      <c r="T128" s="31"/>
      <c r="U128" s="31"/>
      <c r="V128" s="11">
        <f>S118</f>
        <v>4</v>
      </c>
      <c r="W128" s="31"/>
      <c r="X128" s="5"/>
      <c r="Y128" s="27" t="s">
        <v>117</v>
      </c>
    </row>
    <row r="129" spans="1:23" s="27" customFormat="1" ht="21" customHeight="1" thickBot="1">
      <c r="A129" s="5"/>
      <c r="B129" s="35"/>
      <c r="C129" s="30" t="s">
        <v>118</v>
      </c>
      <c r="D129" s="29"/>
      <c r="E129" s="31"/>
      <c r="F129" s="31"/>
      <c r="G129" s="31"/>
      <c r="H129" s="31"/>
      <c r="I129" s="31"/>
      <c r="J129" s="31"/>
      <c r="O129" s="35"/>
      <c r="P129" s="30" t="s">
        <v>118</v>
      </c>
      <c r="Q129" s="29"/>
      <c r="R129" s="31"/>
      <c r="S129" s="31"/>
      <c r="T129" s="31"/>
      <c r="U129" s="31"/>
      <c r="V129" s="31"/>
      <c r="W129" s="31"/>
    </row>
    <row r="130" spans="1:23" s="27" customFormat="1" ht="21" customHeight="1" thickBot="1">
      <c r="A130" s="5"/>
      <c r="B130" s="24">
        <v>12</v>
      </c>
      <c r="C130" s="14" t="s">
        <v>119</v>
      </c>
      <c r="D130" s="25">
        <f>D127</f>
        <v>5.6</v>
      </c>
      <c r="E130" s="25">
        <f>E127</f>
        <v>-0.4</v>
      </c>
      <c r="F130" s="33" t="s">
        <v>88</v>
      </c>
      <c r="G130" s="25">
        <f>G127</f>
        <v>-0.8</v>
      </c>
      <c r="H130" s="33" t="s">
        <v>37</v>
      </c>
      <c r="I130" s="12">
        <f>J128</f>
        <v>4.25</v>
      </c>
      <c r="J130" s="31"/>
      <c r="O130" s="24">
        <v>12</v>
      </c>
      <c r="P130" s="14" t="s">
        <v>119</v>
      </c>
      <c r="Q130" s="25">
        <f>Q127</f>
        <v>5</v>
      </c>
      <c r="R130" s="25">
        <f>R127</f>
        <v>-0.5</v>
      </c>
      <c r="S130" s="33" t="s">
        <v>88</v>
      </c>
      <c r="T130" s="25">
        <f>T127</f>
        <v>-1</v>
      </c>
      <c r="U130" s="33" t="s">
        <v>37</v>
      </c>
      <c r="V130" s="12">
        <f>V128</f>
        <v>4</v>
      </c>
      <c r="W130" s="31"/>
    </row>
    <row r="131" spans="1:23" s="27" customFormat="1" ht="21" customHeight="1" thickBot="1">
      <c r="A131" s="5"/>
      <c r="B131" s="35"/>
      <c r="C131" s="30" t="s">
        <v>120</v>
      </c>
      <c r="D131" s="29"/>
      <c r="E131" s="31"/>
      <c r="F131" s="31"/>
      <c r="G131" s="31"/>
      <c r="H131" s="31"/>
      <c r="I131" s="31"/>
      <c r="J131" s="31"/>
      <c r="O131" s="35"/>
      <c r="P131" s="30" t="s">
        <v>120</v>
      </c>
      <c r="Q131" s="29"/>
      <c r="R131" s="31"/>
      <c r="S131" s="31"/>
      <c r="T131" s="31"/>
      <c r="U131" s="31"/>
      <c r="V131" s="31"/>
      <c r="W131" s="31"/>
    </row>
    <row r="132" spans="1:20" s="27" customFormat="1" ht="21" customHeight="1" thickBot="1">
      <c r="A132" s="5"/>
      <c r="B132" s="24">
        <v>13</v>
      </c>
      <c r="C132" s="14" t="s">
        <v>121</v>
      </c>
      <c r="D132" s="13">
        <f>(D130-I130)/(-G130)</f>
        <v>1.6874999999999996</v>
      </c>
      <c r="E132" s="25">
        <f>E130/(-G130)</f>
        <v>-0.5</v>
      </c>
      <c r="F132" s="26" t="s">
        <v>88</v>
      </c>
      <c r="G132" s="31"/>
      <c r="O132" s="24">
        <v>13</v>
      </c>
      <c r="P132" s="14" t="s">
        <v>121</v>
      </c>
      <c r="Q132" s="13">
        <f>(Q130-V130)/(-T130)</f>
        <v>1</v>
      </c>
      <c r="R132" s="25">
        <f>R130/(-T130)</f>
        <v>-0.5</v>
      </c>
      <c r="S132" s="26" t="s">
        <v>88</v>
      </c>
      <c r="T132" s="31"/>
    </row>
    <row r="133" spans="1:26" s="27" customFormat="1" ht="21" customHeight="1" thickBot="1">
      <c r="A133" s="5"/>
      <c r="B133" s="36"/>
      <c r="C133" s="27" t="s">
        <v>122</v>
      </c>
      <c r="J133" s="36"/>
      <c r="K133" s="36"/>
      <c r="O133" s="36"/>
      <c r="P133" s="27" t="s">
        <v>122</v>
      </c>
      <c r="W133" s="36"/>
      <c r="X133" s="36"/>
      <c r="Y133" s="36"/>
      <c r="Z133" s="36"/>
    </row>
    <row r="134" spans="1:26" s="27" customFormat="1" ht="21" customHeight="1" thickBot="1">
      <c r="A134" s="5"/>
      <c r="B134" s="24">
        <v>14</v>
      </c>
      <c r="C134" s="14" t="s">
        <v>123</v>
      </c>
      <c r="D134" s="25">
        <f>D130</f>
        <v>5.6</v>
      </c>
      <c r="E134" s="33" t="s">
        <v>88</v>
      </c>
      <c r="F134" s="25">
        <f>F125</f>
        <v>-0.4</v>
      </c>
      <c r="G134" s="33" t="s">
        <v>84</v>
      </c>
      <c r="H134" s="25">
        <f>G123</f>
        <v>-0.4</v>
      </c>
      <c r="I134" s="26" t="s">
        <v>124</v>
      </c>
      <c r="J134" s="36"/>
      <c r="K134" s="36"/>
      <c r="O134" s="24">
        <v>14</v>
      </c>
      <c r="P134" s="14" t="s">
        <v>123</v>
      </c>
      <c r="Q134" s="25">
        <f>Q121/2</f>
        <v>5</v>
      </c>
      <c r="R134" s="33" t="s">
        <v>88</v>
      </c>
      <c r="S134" s="25">
        <f>S125</f>
        <v>-0.5</v>
      </c>
      <c r="T134" s="33" t="s">
        <v>84</v>
      </c>
      <c r="U134" s="25">
        <f>T123</f>
        <v>-0.5</v>
      </c>
      <c r="V134" s="26" t="s">
        <v>124</v>
      </c>
      <c r="W134" s="36"/>
      <c r="X134" s="36"/>
      <c r="Y134" s="36"/>
      <c r="Z134" s="36"/>
    </row>
    <row r="135" spans="1:16" s="27" customFormat="1" ht="21" customHeight="1" thickBot="1">
      <c r="A135" s="5"/>
      <c r="C135" s="27" t="s">
        <v>125</v>
      </c>
      <c r="P135" s="27" t="s">
        <v>125</v>
      </c>
    </row>
    <row r="136" spans="1:21" s="27" customFormat="1" ht="21" customHeight="1" thickBot="1">
      <c r="A136" s="5"/>
      <c r="B136" s="24">
        <v>15</v>
      </c>
      <c r="C136" s="14" t="s">
        <v>126</v>
      </c>
      <c r="D136" s="25">
        <f>D134</f>
        <v>5.6</v>
      </c>
      <c r="E136" s="25">
        <f>F134</f>
        <v>-0.4</v>
      </c>
      <c r="F136" s="33" t="s">
        <v>82</v>
      </c>
      <c r="G136" s="25">
        <f>2*H134</f>
        <v>-0.8</v>
      </c>
      <c r="H136" s="26" t="s">
        <v>88</v>
      </c>
      <c r="O136" s="24">
        <v>15</v>
      </c>
      <c r="P136" s="14" t="s">
        <v>126</v>
      </c>
      <c r="Q136" s="25">
        <f>Q134</f>
        <v>5</v>
      </c>
      <c r="R136" s="25">
        <f>S134</f>
        <v>-0.5</v>
      </c>
      <c r="S136" s="33" t="s">
        <v>82</v>
      </c>
      <c r="T136" s="25">
        <f>2*U134</f>
        <v>-1</v>
      </c>
      <c r="U136" s="26" t="s">
        <v>88</v>
      </c>
    </row>
    <row r="137" spans="1:16" s="27" customFormat="1" ht="21" customHeight="1" thickBot="1">
      <c r="A137" s="5"/>
      <c r="C137" s="27" t="s">
        <v>127</v>
      </c>
      <c r="P137" s="27" t="s">
        <v>127</v>
      </c>
    </row>
    <row r="138" spans="1:22" s="27" customFormat="1" ht="21" customHeight="1" thickBot="1">
      <c r="A138" s="5"/>
      <c r="B138" s="24">
        <v>16</v>
      </c>
      <c r="C138" s="14" t="s">
        <v>128</v>
      </c>
      <c r="D138" s="25">
        <f>D136</f>
        <v>5.6</v>
      </c>
      <c r="E138" s="25">
        <f>E136</f>
        <v>-0.4</v>
      </c>
      <c r="F138" s="33" t="s">
        <v>82</v>
      </c>
      <c r="G138" s="25">
        <f>G136</f>
        <v>-0.8</v>
      </c>
      <c r="H138" s="33" t="s">
        <v>129</v>
      </c>
      <c r="I138" s="12">
        <f>F119</f>
        <v>4.6</v>
      </c>
      <c r="O138" s="24">
        <v>16</v>
      </c>
      <c r="P138" s="14" t="s">
        <v>128</v>
      </c>
      <c r="Q138" s="25">
        <f>Q136</f>
        <v>5</v>
      </c>
      <c r="R138" s="25">
        <f>R136</f>
        <v>-0.5</v>
      </c>
      <c r="S138" s="33" t="s">
        <v>82</v>
      </c>
      <c r="T138" s="25">
        <f>T136</f>
        <v>-1</v>
      </c>
      <c r="U138" s="33" t="s">
        <v>129</v>
      </c>
      <c r="V138" s="12">
        <f>S119</f>
        <v>3</v>
      </c>
    </row>
    <row r="139" spans="1:25" s="27" customFormat="1" ht="21" customHeight="1" thickBot="1">
      <c r="A139" s="5"/>
      <c r="C139" s="27" t="s">
        <v>120</v>
      </c>
      <c r="G139" s="27" t="s">
        <v>130</v>
      </c>
      <c r="P139" s="27" t="s">
        <v>120</v>
      </c>
      <c r="T139" s="27" t="s">
        <v>130</v>
      </c>
      <c r="Y139" s="5"/>
    </row>
    <row r="140" spans="1:25" s="27" customFormat="1" ht="21" customHeight="1" thickBot="1">
      <c r="A140" s="5"/>
      <c r="B140" s="24">
        <v>17</v>
      </c>
      <c r="C140" s="14" t="s">
        <v>129</v>
      </c>
      <c r="D140" s="25">
        <f>-(D138-I138)/(G138)</f>
        <v>1.25</v>
      </c>
      <c r="E140" s="25">
        <f>-E138/G138</f>
        <v>-0.5</v>
      </c>
      <c r="F140" s="26" t="s">
        <v>82</v>
      </c>
      <c r="G140" s="24">
        <v>18</v>
      </c>
      <c r="H140" s="14" t="s">
        <v>131</v>
      </c>
      <c r="I140" s="25">
        <f>D140/-E140</f>
        <v>2.5</v>
      </c>
      <c r="J140" s="25">
        <f>1/E140</f>
        <v>-2</v>
      </c>
      <c r="K140" s="26" t="s">
        <v>88</v>
      </c>
      <c r="O140" s="24">
        <v>17</v>
      </c>
      <c r="P140" s="14" t="s">
        <v>129</v>
      </c>
      <c r="Q140" s="25">
        <f>-(Q138-V138)/(T138)</f>
        <v>2</v>
      </c>
      <c r="R140" s="25">
        <f>-R138/T138</f>
        <v>-0.5</v>
      </c>
      <c r="S140" s="26" t="s">
        <v>82</v>
      </c>
      <c r="T140" s="24">
        <v>18</v>
      </c>
      <c r="U140" s="14" t="s">
        <v>131</v>
      </c>
      <c r="V140" s="25">
        <f>Q140/-R140</f>
        <v>4</v>
      </c>
      <c r="W140" s="25">
        <f>1/R140</f>
        <v>-2</v>
      </c>
      <c r="X140" s="26" t="s">
        <v>88</v>
      </c>
      <c r="Y140" s="5"/>
    </row>
    <row r="141" spans="1:16" s="27" customFormat="1" ht="21" customHeight="1" thickBot="1">
      <c r="A141" s="5"/>
      <c r="C141" s="27" t="s">
        <v>16</v>
      </c>
      <c r="P141" s="27" t="s">
        <v>16</v>
      </c>
    </row>
    <row r="142" spans="1:18" s="27" customFormat="1" ht="21" customHeight="1" thickBot="1">
      <c r="A142" s="5"/>
      <c r="B142" s="24">
        <v>19</v>
      </c>
      <c r="C142" s="14" t="s">
        <v>17</v>
      </c>
      <c r="D142" s="37">
        <f>IF(((I140-D132)/(-J140+E132))&gt;0,(I140-D132)/(-J140+E132),0)</f>
        <v>0.541666666666667</v>
      </c>
      <c r="E142" s="27" t="s">
        <v>46</v>
      </c>
      <c r="O142" s="24">
        <v>19</v>
      </c>
      <c r="P142" s="14" t="s">
        <v>17</v>
      </c>
      <c r="Q142" s="37">
        <f>IF(((V140-Q132)/(-W140+R132))&gt;0,(V140-Q132)/(-W140+R132),0)</f>
        <v>2</v>
      </c>
      <c r="R142" s="27" t="s">
        <v>46</v>
      </c>
    </row>
    <row r="143" spans="1:16" s="27" customFormat="1" ht="21" customHeight="1" thickBot="1">
      <c r="A143" s="5"/>
      <c r="C143" s="27" t="s">
        <v>48</v>
      </c>
      <c r="P143" s="27" t="s">
        <v>48</v>
      </c>
    </row>
    <row r="144" spans="1:23" s="27" customFormat="1" ht="21" customHeight="1" thickBot="1">
      <c r="A144" s="5"/>
      <c r="B144" s="24">
        <v>20</v>
      </c>
      <c r="C144" s="14" t="s">
        <v>131</v>
      </c>
      <c r="D144" s="37">
        <f>IF((I140+J140*D142)&gt;0,I140+J140*D142,0)</f>
        <v>1.416666666666666</v>
      </c>
      <c r="E144" s="27" t="s">
        <v>18</v>
      </c>
      <c r="J144" s="11">
        <f>D142+D144</f>
        <v>1.958333333333333</v>
      </c>
      <c r="O144" s="24">
        <v>20</v>
      </c>
      <c r="P144" s="14" t="s">
        <v>131</v>
      </c>
      <c r="Q144" s="37">
        <f>IF((V140+W140*Q142)&gt;0,V140+W140*Q142,0)</f>
        <v>0</v>
      </c>
      <c r="R144" s="27" t="s">
        <v>18</v>
      </c>
      <c r="W144" s="11">
        <f>Q142+Q144</f>
        <v>2</v>
      </c>
    </row>
    <row r="145" spans="1:16" s="27" customFormat="1" ht="21" customHeight="1" thickBot="1">
      <c r="A145" s="5"/>
      <c r="C145" s="27" t="s">
        <v>95</v>
      </c>
      <c r="P145" s="27" t="s">
        <v>95</v>
      </c>
    </row>
    <row r="146" spans="1:23" s="27" customFormat="1" ht="21" customHeight="1" thickBot="1">
      <c r="A146" s="5"/>
      <c r="B146" s="24">
        <v>21</v>
      </c>
      <c r="C146" s="14" t="s">
        <v>96</v>
      </c>
      <c r="D146" s="25">
        <f>I96</f>
        <v>5.6</v>
      </c>
      <c r="E146" s="25">
        <f>J96</f>
        <v>-0.4</v>
      </c>
      <c r="F146" s="15">
        <f>J144</f>
        <v>1.958333333333333</v>
      </c>
      <c r="G146" s="16">
        <f>D146+E146*F146</f>
        <v>4.816666666666666</v>
      </c>
      <c r="H146" s="27" t="s">
        <v>42</v>
      </c>
      <c r="I146" s="14" t="s">
        <v>11</v>
      </c>
      <c r="J146" s="38">
        <f>F146*G146</f>
        <v>9.432638888888887</v>
      </c>
      <c r="O146" s="24">
        <v>21</v>
      </c>
      <c r="P146" s="14" t="s">
        <v>96</v>
      </c>
      <c r="Q146" s="25">
        <f>V96</f>
        <v>5</v>
      </c>
      <c r="R146" s="25">
        <f>W96</f>
        <v>-0.5</v>
      </c>
      <c r="S146" s="15">
        <f>W144</f>
        <v>2</v>
      </c>
      <c r="T146" s="16">
        <f>Q146+R146*S146</f>
        <v>4</v>
      </c>
      <c r="U146" s="27" t="s">
        <v>42</v>
      </c>
      <c r="V146" s="14" t="s">
        <v>11</v>
      </c>
      <c r="W146" s="38">
        <f>S146*T146</f>
        <v>8</v>
      </c>
    </row>
    <row r="147" spans="1:16" s="27" customFormat="1" ht="18.75" customHeight="1" thickBot="1">
      <c r="A147" s="5"/>
      <c r="C147" s="27" t="s">
        <v>43</v>
      </c>
      <c r="P147" s="27" t="s">
        <v>43</v>
      </c>
    </row>
    <row r="148" spans="1:20" s="27" customFormat="1" ht="18.75" customHeight="1" thickBot="1">
      <c r="A148" s="5"/>
      <c r="E148" s="19" t="s">
        <v>12</v>
      </c>
      <c r="F148" s="19" t="s">
        <v>13</v>
      </c>
      <c r="G148" s="19" t="s">
        <v>40</v>
      </c>
      <c r="R148" s="19" t="s">
        <v>12</v>
      </c>
      <c r="S148" s="19" t="s">
        <v>13</v>
      </c>
      <c r="T148" s="19" t="s">
        <v>40</v>
      </c>
    </row>
    <row r="149" spans="1:20" s="27" customFormat="1" ht="18.75" customHeight="1" thickBot="1">
      <c r="A149" s="5"/>
      <c r="D149" s="17" t="s">
        <v>47</v>
      </c>
      <c r="E149" s="20">
        <f>D144</f>
        <v>1.416666666666666</v>
      </c>
      <c r="F149" s="20">
        <f>D142</f>
        <v>0.541666666666667</v>
      </c>
      <c r="G149" s="20">
        <f>SUM(E149:F149)</f>
        <v>1.958333333333333</v>
      </c>
      <c r="Q149" s="17" t="s">
        <v>47</v>
      </c>
      <c r="R149" s="20">
        <f>Q144</f>
        <v>0</v>
      </c>
      <c r="S149" s="20">
        <f>Q142</f>
        <v>2</v>
      </c>
      <c r="T149" s="20">
        <f>SUM(R149:S149)</f>
        <v>2</v>
      </c>
    </row>
    <row r="150" spans="1:20" s="27" customFormat="1" ht="18.75" customHeight="1" thickBot="1">
      <c r="A150" s="5"/>
      <c r="D150" s="17" t="s">
        <v>91</v>
      </c>
      <c r="E150" s="39">
        <f>E149*G146</f>
        <v>6.8236111111111075</v>
      </c>
      <c r="F150" s="39">
        <f>F149*G146</f>
        <v>2.6090277777777793</v>
      </c>
      <c r="G150" s="39">
        <f>SUM(E150:F150)</f>
        <v>9.432638888888887</v>
      </c>
      <c r="Q150" s="17" t="s">
        <v>91</v>
      </c>
      <c r="R150" s="39">
        <f>R149*T146</f>
        <v>0</v>
      </c>
      <c r="S150" s="39">
        <f>S149*T146</f>
        <v>8</v>
      </c>
      <c r="T150" s="39">
        <f>SUM(R150:S150)</f>
        <v>8</v>
      </c>
    </row>
    <row r="151" spans="1:20" s="27" customFormat="1" ht="18.75" customHeight="1" thickBot="1">
      <c r="A151" s="5"/>
      <c r="D151" s="17" t="s">
        <v>92</v>
      </c>
      <c r="E151" s="39">
        <f>F118*E149</f>
        <v>6.02083333333333</v>
      </c>
      <c r="F151" s="39">
        <f>F119*F149</f>
        <v>2.491666666666668</v>
      </c>
      <c r="G151" s="39">
        <f>G149*I98</f>
        <v>4.895833333333332</v>
      </c>
      <c r="Q151" s="17" t="s">
        <v>92</v>
      </c>
      <c r="R151" s="39">
        <f>R149*S118</f>
        <v>0</v>
      </c>
      <c r="S151" s="39">
        <f>S149*S119</f>
        <v>6</v>
      </c>
      <c r="T151" s="39">
        <f>T149*T98</f>
        <v>7</v>
      </c>
    </row>
    <row r="152" spans="1:20" s="27" customFormat="1" ht="18.75" customHeight="1" thickBot="1">
      <c r="A152" s="5"/>
      <c r="D152" s="17" t="s">
        <v>38</v>
      </c>
      <c r="E152" s="39">
        <f>E150-E151</f>
        <v>0.8027777777777771</v>
      </c>
      <c r="F152" s="39">
        <f>F150-F151</f>
        <v>0.11736111111111125</v>
      </c>
      <c r="G152" s="39">
        <f>SUM(E152:F152)</f>
        <v>0.9201388888888884</v>
      </c>
      <c r="Q152" s="17" t="s">
        <v>38</v>
      </c>
      <c r="R152" s="39">
        <f>R150-R151</f>
        <v>0</v>
      </c>
      <c r="S152" s="39">
        <f>S150-S151</f>
        <v>2</v>
      </c>
      <c r="T152" s="39">
        <f>SUM(R152:S152)</f>
        <v>2</v>
      </c>
    </row>
    <row r="153" spans="1:20" s="27" customFormat="1" ht="18.75" customHeight="1" thickBot="1">
      <c r="A153" s="5"/>
      <c r="D153" s="17" t="s">
        <v>39</v>
      </c>
      <c r="E153" s="40">
        <f>IF(E152&lt;&gt;0,E152/E150,0)</f>
        <v>0.11764705882352938</v>
      </c>
      <c r="F153" s="40">
        <f>IF(F152&lt;&gt;0,F152/F150,0)</f>
        <v>0.044982698961937746</v>
      </c>
      <c r="G153" s="40">
        <f>IF(G152&lt;&gt;0,G152/G150,0)</f>
        <v>0.09754840609585508</v>
      </c>
      <c r="Q153" s="17" t="s">
        <v>39</v>
      </c>
      <c r="R153" s="40">
        <f>IF(R152&lt;&gt;0,R152/R150,0)</f>
        <v>0</v>
      </c>
      <c r="S153" s="40">
        <f>IF(S152&lt;&gt;0,S152/S150,0)</f>
        <v>0.25</v>
      </c>
      <c r="T153" s="40">
        <f>IF(T152&lt;&gt;0,T152/T150,0)</f>
        <v>0.25</v>
      </c>
    </row>
    <row r="154" spans="1:20" s="27" customFormat="1" ht="18.75" customHeight="1" thickBot="1">
      <c r="A154" s="5"/>
      <c r="D154" s="17" t="s">
        <v>105</v>
      </c>
      <c r="E154" s="40">
        <f>E153+$AJ$12</f>
        <v>0.2176470588235294</v>
      </c>
      <c r="F154" s="40">
        <f>F153+$AJ$12</f>
        <v>0.14498269896193774</v>
      </c>
      <c r="G154" s="40"/>
      <c r="Q154" s="17" t="s">
        <v>105</v>
      </c>
      <c r="R154" s="40">
        <f>R153+$AJ$12</f>
        <v>0.1</v>
      </c>
      <c r="S154" s="40">
        <f>S153+$AJ$12</f>
        <v>0.35</v>
      </c>
      <c r="T154" s="40"/>
    </row>
    <row r="155" spans="1:20" s="27" customFormat="1" ht="18.75" customHeight="1" thickBot="1">
      <c r="A155" s="5"/>
      <c r="D155" s="17" t="s">
        <v>41</v>
      </c>
      <c r="E155" s="40">
        <f>E150/G150</f>
        <v>0.7234042553191488</v>
      </c>
      <c r="F155" s="40">
        <f>F150/G150</f>
        <v>0.2765957446808513</v>
      </c>
      <c r="G155" s="40">
        <f>SUM(E155:F155)</f>
        <v>1</v>
      </c>
      <c r="Q155" s="17" t="s">
        <v>41</v>
      </c>
      <c r="R155" s="40">
        <f>R150/T150</f>
        <v>0</v>
      </c>
      <c r="S155" s="40">
        <f>S150/T150</f>
        <v>1</v>
      </c>
      <c r="T155" s="40">
        <f>SUM(R155:S155)</f>
        <v>1</v>
      </c>
    </row>
    <row r="156" spans="1:19" s="27" customFormat="1" ht="18.75" customHeight="1" thickBot="1">
      <c r="A156" s="5"/>
      <c r="D156" s="17" t="s">
        <v>45</v>
      </c>
      <c r="E156" s="18" t="str">
        <f>IF(E153&gt;0,"Stay","Leave")</f>
        <v>Stay</v>
      </c>
      <c r="F156" s="18" t="str">
        <f>IF(F153&gt;0,"Stay","Leave")</f>
        <v>Stay</v>
      </c>
      <c r="Q156" s="17" t="s">
        <v>45</v>
      </c>
      <c r="R156" s="18" t="str">
        <f>IF(R153&gt;0,"Stay","Leave")</f>
        <v>Leave</v>
      </c>
      <c r="S156" s="18" t="str">
        <f>IF(S153&gt;0,"Stay","Leave")</f>
        <v>Stay</v>
      </c>
    </row>
    <row r="157" spans="1:19" s="27" customFormat="1" ht="18.75" customHeight="1">
      <c r="A157" s="5"/>
      <c r="D157" s="17"/>
      <c r="E157" s="82"/>
      <c r="F157" s="82"/>
      <c r="Q157" s="17"/>
      <c r="R157" s="82"/>
      <c r="S157" s="82"/>
    </row>
    <row r="158" spans="1:4" s="27" customFormat="1" ht="18.75" customHeight="1">
      <c r="A158" s="5"/>
      <c r="D158" s="81">
        <f>E101-E109</f>
        <v>3.8749999999999996</v>
      </c>
    </row>
    <row r="159" spans="1:8" s="27" customFormat="1" ht="18.75" customHeight="1">
      <c r="A159" s="5"/>
      <c r="D159" s="17" t="s">
        <v>19</v>
      </c>
      <c r="E159" s="17" t="s">
        <v>20</v>
      </c>
      <c r="F159" s="27" t="s">
        <v>21</v>
      </c>
      <c r="G159" s="44" t="s">
        <v>22</v>
      </c>
      <c r="H159" s="44" t="s">
        <v>23</v>
      </c>
    </row>
    <row r="160" spans="1:8" s="27" customFormat="1" ht="18.75" customHeight="1">
      <c r="A160" s="5"/>
      <c r="C160" s="27">
        <v>0</v>
      </c>
      <c r="D160" s="81">
        <f>I96</f>
        <v>5.6</v>
      </c>
      <c r="E160" s="81">
        <f>$E$108+$F$108*C160</f>
        <v>5.6</v>
      </c>
      <c r="F160" s="81">
        <f>$J$99</f>
        <v>2.5</v>
      </c>
      <c r="G160" s="81">
        <f>$F$118</f>
        <v>4.25</v>
      </c>
      <c r="H160" s="81">
        <f>$F$119</f>
        <v>4.6</v>
      </c>
    </row>
    <row r="161" spans="1:8" s="27" customFormat="1" ht="0.75" customHeight="1">
      <c r="A161" s="5"/>
      <c r="C161" s="81">
        <f aca="true" t="shared" si="0" ref="C161:C170">C160+SQRT($D$158)</f>
        <v>1.9685019685029526</v>
      </c>
      <c r="D161" s="81">
        <f>$D$160+$J$96*C161</f>
        <v>4.812599212598819</v>
      </c>
      <c r="E161" s="81">
        <f>IF(($E$108+$F$108*C161)&lt;0,0,$E$108+$F$108*C161)</f>
        <v>4.025198425197638</v>
      </c>
      <c r="F161" s="81">
        <f aca="true" t="shared" si="1" ref="F161:F170">$J$99</f>
        <v>2.5</v>
      </c>
      <c r="G161" s="81">
        <f aca="true" t="shared" si="2" ref="G161:G170">$F$118</f>
        <v>4.25</v>
      </c>
      <c r="H161" s="81">
        <f aca="true" t="shared" si="3" ref="H161:H170">$F$119</f>
        <v>4.6</v>
      </c>
    </row>
    <row r="162" spans="1:8" s="27" customFormat="1" ht="0.75" customHeight="1">
      <c r="A162" s="5"/>
      <c r="C162" s="81">
        <f t="shared" si="0"/>
        <v>3.937003937005905</v>
      </c>
      <c r="D162" s="81">
        <f>IF(($D$160+$J$96*C162)&lt;0,0,$D$160+$J$96*C162)</f>
        <v>4.025198425197638</v>
      </c>
      <c r="E162" s="81">
        <f aca="true" t="shared" si="4" ref="E162:E170">IF(($E$108+$F$108*C162)&lt;0,0,$E$108+$F$108*C162)</f>
        <v>2.4503968503952755</v>
      </c>
      <c r="F162" s="81">
        <f t="shared" si="1"/>
        <v>2.5</v>
      </c>
      <c r="G162" s="81">
        <f t="shared" si="2"/>
        <v>4.25</v>
      </c>
      <c r="H162" s="81">
        <f t="shared" si="3"/>
        <v>4.6</v>
      </c>
    </row>
    <row r="163" spans="1:8" s="27" customFormat="1" ht="0.75" customHeight="1">
      <c r="A163" s="5"/>
      <c r="C163" s="81">
        <f t="shared" si="0"/>
        <v>5.905505905508858</v>
      </c>
      <c r="D163" s="81">
        <f aca="true" t="shared" si="5" ref="D163:D170">IF(($D$160+$J$96*C163)&lt;0,0,$D$160+$J$96*C163)</f>
        <v>3.2377976377964566</v>
      </c>
      <c r="E163" s="81">
        <f t="shared" si="4"/>
        <v>0.8755952755929135</v>
      </c>
      <c r="F163" s="81">
        <f t="shared" si="1"/>
        <v>2.5</v>
      </c>
      <c r="G163" s="81">
        <f t="shared" si="2"/>
        <v>4.25</v>
      </c>
      <c r="H163" s="81">
        <f t="shared" si="3"/>
        <v>4.6</v>
      </c>
    </row>
    <row r="164" spans="1:8" s="27" customFormat="1" ht="0.75" customHeight="1">
      <c r="A164" s="5"/>
      <c r="C164" s="81">
        <f t="shared" si="0"/>
        <v>7.87400787401181</v>
      </c>
      <c r="D164" s="81">
        <f t="shared" si="5"/>
        <v>2.4503968503952755</v>
      </c>
      <c r="E164" s="81">
        <f t="shared" si="4"/>
        <v>0</v>
      </c>
      <c r="F164" s="81">
        <f t="shared" si="1"/>
        <v>2.5</v>
      </c>
      <c r="G164" s="81">
        <f t="shared" si="2"/>
        <v>4.25</v>
      </c>
      <c r="H164" s="81">
        <f t="shared" si="3"/>
        <v>4.6</v>
      </c>
    </row>
    <row r="165" spans="1:8" s="27" customFormat="1" ht="0.75" customHeight="1">
      <c r="A165" s="5"/>
      <c r="C165" s="81">
        <f t="shared" si="0"/>
        <v>9.842509842514763</v>
      </c>
      <c r="D165" s="81">
        <f t="shared" si="5"/>
        <v>1.662996062994094</v>
      </c>
      <c r="E165" s="81">
        <f t="shared" si="4"/>
        <v>0</v>
      </c>
      <c r="F165" s="81">
        <f t="shared" si="1"/>
        <v>2.5</v>
      </c>
      <c r="G165" s="81">
        <f t="shared" si="2"/>
        <v>4.25</v>
      </c>
      <c r="H165" s="81">
        <f t="shared" si="3"/>
        <v>4.6</v>
      </c>
    </row>
    <row r="166" spans="1:8" s="27" customFormat="1" ht="0.75" customHeight="1">
      <c r="A166" s="5"/>
      <c r="C166" s="81">
        <f t="shared" si="0"/>
        <v>11.811011811017716</v>
      </c>
      <c r="D166" s="81">
        <f t="shared" si="5"/>
        <v>0.8755952755929135</v>
      </c>
      <c r="E166" s="81">
        <f t="shared" si="4"/>
        <v>0</v>
      </c>
      <c r="F166" s="81">
        <f t="shared" si="1"/>
        <v>2.5</v>
      </c>
      <c r="G166" s="81">
        <f t="shared" si="2"/>
        <v>4.25</v>
      </c>
      <c r="H166" s="81">
        <f t="shared" si="3"/>
        <v>4.6</v>
      </c>
    </row>
    <row r="167" spans="1:8" s="27" customFormat="1" ht="0.75" customHeight="1">
      <c r="A167" s="5"/>
      <c r="C167" s="81">
        <f t="shared" si="0"/>
        <v>13.779513779520668</v>
      </c>
      <c r="D167" s="81">
        <f t="shared" si="5"/>
        <v>0.08819448819173203</v>
      </c>
      <c r="E167" s="81">
        <f t="shared" si="4"/>
        <v>0</v>
      </c>
      <c r="F167" s="81">
        <f t="shared" si="1"/>
        <v>2.5</v>
      </c>
      <c r="G167" s="81">
        <f t="shared" si="2"/>
        <v>4.25</v>
      </c>
      <c r="H167" s="81">
        <f t="shared" si="3"/>
        <v>4.6</v>
      </c>
    </row>
    <row r="168" spans="1:8" s="27" customFormat="1" ht="0.75" customHeight="1">
      <c r="A168" s="5"/>
      <c r="C168" s="81">
        <f t="shared" si="0"/>
        <v>15.74801574802362</v>
      </c>
      <c r="D168" s="81">
        <f t="shared" si="5"/>
        <v>0</v>
      </c>
      <c r="E168" s="81">
        <f t="shared" si="4"/>
        <v>0</v>
      </c>
      <c r="F168" s="81">
        <f t="shared" si="1"/>
        <v>2.5</v>
      </c>
      <c r="G168" s="81">
        <f t="shared" si="2"/>
        <v>4.25</v>
      </c>
      <c r="H168" s="81">
        <f t="shared" si="3"/>
        <v>4.6</v>
      </c>
    </row>
    <row r="169" spans="1:8" s="27" customFormat="1" ht="0.75" customHeight="1">
      <c r="A169" s="5"/>
      <c r="C169" s="81">
        <f t="shared" si="0"/>
        <v>17.716517716526575</v>
      </c>
      <c r="D169" s="81">
        <f t="shared" si="5"/>
        <v>0</v>
      </c>
      <c r="E169" s="81">
        <f t="shared" si="4"/>
        <v>0</v>
      </c>
      <c r="F169" s="81">
        <f t="shared" si="1"/>
        <v>2.5</v>
      </c>
      <c r="G169" s="81">
        <f t="shared" si="2"/>
        <v>4.25</v>
      </c>
      <c r="H169" s="81">
        <f t="shared" si="3"/>
        <v>4.6</v>
      </c>
    </row>
    <row r="170" spans="3:8" s="27" customFormat="1" ht="0.75" customHeight="1">
      <c r="C170" s="81">
        <f t="shared" si="0"/>
        <v>19.685019685029527</v>
      </c>
      <c r="D170" s="81">
        <f t="shared" si="5"/>
        <v>0</v>
      </c>
      <c r="E170" s="81">
        <f t="shared" si="4"/>
        <v>0</v>
      </c>
      <c r="F170" s="81">
        <f t="shared" si="1"/>
        <v>2.5</v>
      </c>
      <c r="G170" s="81">
        <f t="shared" si="2"/>
        <v>4.25</v>
      </c>
      <c r="H170" s="81">
        <f t="shared" si="3"/>
        <v>4.6</v>
      </c>
    </row>
    <row r="171" s="27" customFormat="1" ht="18.75" customHeight="1"/>
    <row r="172" s="27" customFormat="1" ht="18.75" customHeight="1"/>
    <row r="173" s="27" customFormat="1" ht="18.75" customHeight="1"/>
    <row r="174" s="27" customFormat="1" ht="18.75" customHeight="1"/>
    <row r="175" s="27" customFormat="1" ht="18.75" customHeight="1"/>
    <row r="176" s="27" customFormat="1" ht="18.75" customHeight="1"/>
    <row r="177" s="27" customFormat="1" ht="18.75" customHeight="1"/>
    <row r="178" s="27" customFormat="1" ht="18.75" customHeight="1"/>
    <row r="179" s="27" customFormat="1" ht="18.75" customHeight="1"/>
    <row r="180" s="27" customFormat="1" ht="18.75" customHeight="1"/>
    <row r="181" s="27" customFormat="1" ht="18.75" customHeight="1"/>
    <row r="182" s="27" customFormat="1" ht="18.75" customHeight="1"/>
    <row r="183" s="27" customFormat="1" ht="18.75" customHeight="1"/>
    <row r="184" s="27" customFormat="1" ht="18.75" customHeight="1"/>
    <row r="185" s="27" customFormat="1" ht="18.75" customHeight="1"/>
    <row r="186" s="27" customFormat="1" ht="18.75" customHeight="1"/>
    <row r="187" s="27" customFormat="1" ht="18.75" customHeight="1"/>
    <row r="188" s="27" customFormat="1" ht="18.75" customHeight="1"/>
    <row r="189" s="27" customFormat="1" ht="18.75" customHeight="1"/>
    <row r="190" s="27" customFormat="1" ht="18.75" customHeight="1"/>
    <row r="191" s="27" customFormat="1" ht="18.75" customHeight="1"/>
    <row r="192" s="27" customFormat="1" ht="18.75" customHeight="1"/>
    <row r="193" s="27" customFormat="1" ht="18.75" customHeight="1"/>
    <row r="194" s="27" customFormat="1" ht="18.75" customHeight="1"/>
    <row r="195" s="27" customFormat="1" ht="18.75" customHeight="1"/>
    <row r="196" s="27" customFormat="1" ht="18.75" customHeight="1"/>
    <row r="197" s="27" customFormat="1" ht="18.75" customHeight="1"/>
    <row r="198" s="27" customFormat="1" ht="18.75" customHeight="1"/>
    <row r="199" s="27" customFormat="1" ht="18.75" customHeight="1"/>
    <row r="200" s="27" customFormat="1" ht="18.75" customHeight="1"/>
    <row r="201" s="27" customFormat="1" ht="18.75" customHeight="1"/>
    <row r="202" s="27" customFormat="1" ht="18.75" customHeight="1"/>
    <row r="203" s="27" customFormat="1" ht="18.75" customHeight="1"/>
    <row r="204" s="27" customFormat="1" ht="18.75" customHeight="1"/>
    <row r="205" s="27" customFormat="1" ht="18.75" customHeight="1"/>
    <row r="206" s="27" customFormat="1" ht="18.75" customHeight="1"/>
    <row r="207" s="27" customFormat="1" ht="18.75" customHeight="1"/>
    <row r="208" s="27" customFormat="1" ht="18.75" customHeight="1"/>
    <row r="209" s="27" customFormat="1" ht="18.75" customHeight="1"/>
    <row r="210" s="27" customFormat="1" ht="18.75" customHeight="1"/>
    <row r="211" s="27" customFormat="1" ht="18.75" customHeight="1"/>
    <row r="212" s="27" customFormat="1" ht="18.75" customHeight="1"/>
    <row r="213" s="27" customFormat="1" ht="18.75" customHeight="1"/>
    <row r="214" s="27" customFormat="1" ht="18.75" customHeight="1"/>
    <row r="215" s="27" customFormat="1" ht="18.75" customHeight="1"/>
    <row r="216" s="27" customFormat="1" ht="18.75" customHeight="1"/>
    <row r="217" s="27" customFormat="1" ht="18.75" customHeight="1"/>
    <row r="218" s="27" customFormat="1" ht="18.75" customHeight="1"/>
    <row r="219" s="27" customFormat="1" ht="18.75" customHeight="1"/>
    <row r="220" s="27" customFormat="1" ht="18.75" customHeight="1"/>
    <row r="221" s="27" customFormat="1" ht="18.75" customHeight="1"/>
    <row r="222" s="27" customFormat="1" ht="18.75" customHeight="1"/>
    <row r="223" s="27" customFormat="1" ht="18.75" customHeight="1"/>
    <row r="224" s="27" customFormat="1" ht="18.75" customHeight="1"/>
    <row r="225" s="27" customFormat="1" ht="18.75" customHeight="1"/>
    <row r="226" s="27" customFormat="1" ht="18.75" customHeight="1"/>
    <row r="227" s="27" customFormat="1" ht="18.75" customHeight="1"/>
    <row r="228" s="27" customFormat="1" ht="18.75" customHeight="1"/>
    <row r="229" s="27" customFormat="1" ht="18.75" customHeight="1"/>
    <row r="230" s="27" customFormat="1" ht="18.75" customHeight="1"/>
    <row r="231" s="27" customFormat="1" ht="18.75" customHeight="1"/>
    <row r="232" s="27" customFormat="1" ht="18.75" customHeight="1"/>
    <row r="233" s="27" customFormat="1" ht="18.75" customHeight="1"/>
    <row r="234" s="27" customFormat="1" ht="18.75" customHeight="1"/>
    <row r="235" s="27" customFormat="1" ht="18.75" customHeight="1"/>
    <row r="236" s="27" customFormat="1" ht="18.75" customHeight="1"/>
    <row r="237" s="27" customFormat="1" ht="18.75" customHeight="1"/>
    <row r="238" s="27" customFormat="1" ht="18.75" customHeight="1"/>
    <row r="239" s="27" customFormat="1" ht="18.75" customHeight="1"/>
    <row r="240" s="27" customFormat="1" ht="18.75" customHeight="1"/>
    <row r="241" s="27" customFormat="1" ht="18.75" customHeight="1"/>
    <row r="242" s="27" customFormat="1" ht="18.75" customHeight="1"/>
    <row r="243" s="27" customFormat="1" ht="18.75" customHeight="1"/>
    <row r="244" s="27" customFormat="1" ht="18.75" customHeight="1"/>
    <row r="245" s="27" customFormat="1" ht="18.75" customHeight="1"/>
    <row r="246" s="27" customFormat="1" ht="18.75" customHeight="1"/>
    <row r="247" s="27" customFormat="1" ht="18.75" customHeight="1"/>
    <row r="248" s="27" customFormat="1" ht="18.75" customHeight="1"/>
    <row r="249" s="27" customFormat="1" ht="18.75" customHeight="1"/>
    <row r="250" s="27" customFormat="1" ht="18.75" customHeight="1"/>
    <row r="251" s="27" customFormat="1" ht="18.75" customHeight="1"/>
    <row r="252" s="27" customFormat="1" ht="18.75" customHeight="1"/>
    <row r="253" s="27" customFormat="1" ht="18.75" customHeight="1"/>
    <row r="254" s="27" customFormat="1" ht="18.75" customHeight="1"/>
    <row r="255" s="27" customFormat="1" ht="18.75" customHeight="1"/>
    <row r="256" s="27" customFormat="1" ht="18.75" customHeight="1"/>
    <row r="257" s="27" customFormat="1" ht="18.75" customHeight="1"/>
    <row r="258" s="27" customFormat="1" ht="18.75" customHeight="1"/>
    <row r="259" s="27" customFormat="1" ht="18.75" customHeight="1"/>
    <row r="260" s="27" customFormat="1" ht="18.75" customHeight="1"/>
    <row r="261" s="27" customFormat="1" ht="18.75" customHeight="1"/>
    <row r="262" s="27" customFormat="1" ht="18.75" customHeight="1"/>
    <row r="263" s="27" customFormat="1" ht="18.75" customHeight="1"/>
    <row r="264" s="27" customFormat="1" ht="18.75" customHeight="1"/>
    <row r="265" s="27" customFormat="1" ht="18.75" customHeight="1"/>
    <row r="266" s="27" customFormat="1" ht="18.75" customHeight="1"/>
    <row r="267" s="27" customFormat="1" ht="18.75" customHeight="1"/>
    <row r="268" s="27" customFormat="1" ht="18.75" customHeight="1"/>
    <row r="269" s="27" customFormat="1" ht="18.75" customHeight="1"/>
    <row r="270" s="27" customFormat="1" ht="18.75" customHeight="1"/>
    <row r="271" s="27" customFormat="1" ht="18.75" customHeight="1"/>
    <row r="272" s="27" customFormat="1" ht="18.75" customHeight="1"/>
    <row r="273" s="27" customFormat="1" ht="18.75" customHeight="1"/>
    <row r="274" s="27" customFormat="1" ht="18.75" customHeight="1"/>
    <row r="275" s="27" customFormat="1" ht="18.75" customHeight="1"/>
    <row r="276" s="27" customFormat="1" ht="18.75" customHeight="1"/>
    <row r="277" s="27" customFormat="1" ht="18.75" customHeight="1"/>
    <row r="278" s="27" customFormat="1" ht="18.75" customHeight="1"/>
    <row r="279" s="27" customFormat="1" ht="18.75" customHeight="1"/>
    <row r="280" s="27" customFormat="1" ht="18.75" customHeight="1"/>
    <row r="281" s="27" customFormat="1" ht="18.75" customHeight="1"/>
    <row r="282" s="27" customFormat="1" ht="18.75" customHeight="1"/>
    <row r="283" s="27" customFormat="1" ht="18.75" customHeight="1"/>
    <row r="284" s="27" customFormat="1" ht="18.75" customHeight="1"/>
    <row r="285" s="27" customFormat="1" ht="18.75" customHeight="1"/>
    <row r="286" s="27" customFormat="1" ht="18.75" customHeight="1"/>
    <row r="287" s="27" customFormat="1" ht="18.75" customHeight="1"/>
    <row r="288" s="27" customFormat="1" ht="18.75" customHeight="1"/>
    <row r="289" s="27" customFormat="1" ht="18.75" customHeight="1"/>
    <row r="290" s="27" customFormat="1" ht="18.75" customHeight="1"/>
    <row r="291" s="27" customFormat="1" ht="18.75" customHeight="1"/>
    <row r="292" s="27" customFormat="1" ht="18.75" customHeight="1"/>
    <row r="293" s="27" customFormat="1" ht="18.75" customHeight="1"/>
    <row r="294" s="27" customFormat="1" ht="18.75" customHeight="1"/>
    <row r="295" s="27" customFormat="1" ht="18.75" customHeight="1"/>
    <row r="296" s="27" customFormat="1" ht="18.75" customHeight="1"/>
    <row r="297" s="27" customFormat="1" ht="18.75" customHeight="1"/>
    <row r="298" s="27" customFormat="1" ht="18.75" customHeight="1"/>
    <row r="299" s="27" customFormat="1" ht="18.75" customHeight="1"/>
    <row r="300" s="27" customFormat="1" ht="18.75" customHeight="1"/>
    <row r="301" s="27" customFormat="1" ht="18.75" customHeight="1"/>
    <row r="302" s="27" customFormat="1" ht="18.75" customHeight="1"/>
    <row r="303" s="27" customFormat="1" ht="18.75" customHeight="1"/>
    <row r="304" s="27" customFormat="1" ht="18.75" customHeight="1"/>
    <row r="305" s="27" customFormat="1" ht="18.75" customHeight="1"/>
    <row r="306" s="27" customFormat="1" ht="18.75" customHeight="1"/>
    <row r="307" s="27" customFormat="1" ht="18.75" customHeight="1"/>
    <row r="308" s="27" customFormat="1" ht="18.75" customHeight="1"/>
    <row r="309" s="27" customFormat="1" ht="18.75" customHeight="1"/>
    <row r="310" s="27" customFormat="1" ht="18.75" customHeight="1"/>
    <row r="311" s="27" customFormat="1" ht="18.75" customHeight="1"/>
    <row r="312" s="27" customFormat="1" ht="18.75" customHeight="1"/>
    <row r="313" s="27" customFormat="1" ht="18.75" customHeight="1"/>
    <row r="314" s="27" customFormat="1" ht="18.75" customHeight="1"/>
    <row r="315" s="27" customFormat="1" ht="18.75" customHeight="1"/>
    <row r="316" s="27" customFormat="1" ht="18.75" customHeight="1"/>
    <row r="317" s="27" customFormat="1" ht="18.75" customHeight="1"/>
    <row r="318" s="27" customFormat="1" ht="18.75" customHeight="1"/>
    <row r="319" s="27" customFormat="1" ht="18.75" customHeight="1"/>
    <row r="320" s="27" customFormat="1" ht="18.75" customHeight="1"/>
    <row r="321" s="27" customFormat="1" ht="18.75" customHeight="1"/>
    <row r="322" spans="15:26" s="27" customFormat="1" ht="18.75" customHeight="1"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5:26" s="27" customFormat="1" ht="18.75" customHeight="1"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5:26" s="27" customFormat="1" ht="18.75" customHeight="1"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5:26" s="27" customFormat="1" ht="18.75" customHeight="1"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5:26" s="27" customFormat="1" ht="18.75" customHeight="1"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5:26" s="27" customFormat="1" ht="18.75" customHeight="1"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5:26" s="27" customFormat="1" ht="18.75" customHeight="1"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5:26" s="27" customFormat="1" ht="18.75" customHeight="1"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5:26" s="27" customFormat="1" ht="18.75" customHeight="1"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5:26" s="27" customFormat="1" ht="18.75" customHeight="1"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5:26" s="27" customFormat="1" ht="18.75" customHeight="1"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5:26" s="27" customFormat="1" ht="18.75" customHeight="1"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5:26" s="27" customFormat="1" ht="18.75" customHeight="1"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5:26" s="27" customFormat="1" ht="18.75" customHeight="1"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5:26" s="27" customFormat="1" ht="18.75" customHeight="1"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5:26" s="27" customFormat="1" ht="18.75" customHeight="1"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5:26" s="27" customFormat="1" ht="18.75" customHeight="1"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5:26" s="27" customFormat="1" ht="18.75" customHeight="1"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5:26" s="27" customFormat="1" ht="18.75" customHeight="1"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5:26" s="27" customFormat="1" ht="18.75" customHeight="1"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5:26" s="27" customFormat="1" ht="18.75" customHeight="1"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5:26" s="27" customFormat="1" ht="18.75" customHeight="1"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5:26" s="27" customFormat="1" ht="18.75" customHeight="1"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5:26" s="27" customFormat="1" ht="18.75" customHeight="1"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5:26" s="27" customFormat="1" ht="18.75" customHeight="1"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5:26" s="27" customFormat="1" ht="18.75" customHeight="1"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5:26" s="27" customFormat="1" ht="18.75" customHeight="1"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5:26" s="27" customFormat="1" ht="18.75" customHeight="1"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5:26" s="27" customFormat="1" ht="18.75" customHeight="1"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5:26" s="27" customFormat="1" ht="18.75" customHeight="1"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5:26" s="27" customFormat="1" ht="18.75" customHeight="1"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5:26" s="27" customFormat="1" ht="18.75" customHeight="1"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5:26" s="27" customFormat="1" ht="18.75" customHeight="1"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5:26" s="27" customFormat="1" ht="18.75" customHeight="1"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5:26" s="27" customFormat="1" ht="18.75" customHeight="1"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5:26" s="27" customFormat="1" ht="18.75" customHeight="1"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5:26" s="27" customFormat="1" ht="18.75" customHeight="1"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5:26" s="27" customFormat="1" ht="18.75" customHeight="1"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5:26" s="27" customFormat="1" ht="18.75" customHeight="1"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5:26" s="27" customFormat="1" ht="18.75" customHeight="1"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5:26" s="27" customFormat="1" ht="18.75" customHeight="1"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5:26" s="27" customFormat="1" ht="18.75" customHeight="1"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5:26" s="27" customFormat="1" ht="18.75" customHeight="1"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5:26" s="27" customFormat="1" ht="18.75" customHeight="1"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5:26" s="27" customFormat="1" ht="18.75" customHeight="1"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5:26" s="27" customFormat="1" ht="18.75" customHeight="1"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5:26" s="27" customFormat="1" ht="18.75" customHeight="1"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5:26" s="27" customFormat="1" ht="18.75" customHeight="1"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5:26" s="27" customFormat="1" ht="18.75" customHeight="1"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5:26" s="27" customFormat="1" ht="18.75" customHeight="1"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5:26" s="27" customFormat="1" ht="18.75" customHeight="1"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5:26" s="27" customFormat="1" ht="18.75" customHeight="1"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5:26" s="27" customFormat="1" ht="18.75" customHeight="1"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5:26" s="27" customFormat="1" ht="18.75" customHeight="1"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5:26" s="27" customFormat="1" ht="18.75" customHeight="1"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5:26" s="27" customFormat="1" ht="18.75" customHeight="1"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5:26" s="27" customFormat="1" ht="18.75" customHeight="1"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5:26" s="27" customFormat="1" ht="18.75" customHeight="1"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5:26" s="27" customFormat="1" ht="18.75" customHeight="1"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5:26" s="27" customFormat="1" ht="18.75" customHeight="1"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5:26" s="27" customFormat="1" ht="18.75" customHeight="1"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5:26" s="27" customFormat="1" ht="18.75" customHeight="1"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5:26" s="27" customFormat="1" ht="18.75" customHeight="1"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5:26" s="27" customFormat="1" ht="18.75" customHeight="1"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5:26" s="27" customFormat="1" ht="18.75" customHeight="1"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5:26" s="27" customFormat="1" ht="18.75" customHeight="1"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5:26" s="27" customFormat="1" ht="18.75" customHeight="1"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5:26" s="27" customFormat="1" ht="18.75" customHeight="1"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2:26" s="27" customFormat="1" ht="18.75" customHeight="1"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2:26" s="27" customFormat="1" ht="18.75" customHeight="1"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2:26" s="27" customFormat="1" ht="18.75" customHeight="1"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2:26" s="27" customFormat="1" ht="18.75" customHeight="1"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2:26" s="27" customFormat="1" ht="18.75" customHeight="1"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40" ht="12.7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</row>
    <row r="396" spans="1:40" ht="12.7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</row>
    <row r="397" spans="1:40" ht="12.7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</row>
    <row r="398" spans="1:40" ht="12.7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</row>
    <row r="399" spans="1:40" ht="12.7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</row>
    <row r="400" spans="1:40" ht="12.7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</row>
    <row r="401" spans="1:40" ht="12.7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</row>
    <row r="402" spans="1:40" ht="12.7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</row>
    <row r="403" spans="1:40" ht="12.7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</row>
    <row r="404" spans="1:40" ht="12.7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</row>
    <row r="405" spans="1:40" ht="12.7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</row>
    <row r="406" spans="1:40" ht="12.7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</row>
    <row r="407" spans="33:36" ht="12.75">
      <c r="AG407" s="27"/>
      <c r="AH407" s="27"/>
      <c r="AI407" s="27"/>
      <c r="AJ407" s="27"/>
    </row>
    <row r="408" spans="33:36" ht="12.75">
      <c r="AG408" s="27"/>
      <c r="AH408" s="27"/>
      <c r="AI408" s="27"/>
      <c r="AJ408" s="27"/>
    </row>
    <row r="409" spans="33:36" ht="12.75">
      <c r="AG409" s="27"/>
      <c r="AH409" s="27"/>
      <c r="AI409" s="27"/>
      <c r="AJ409" s="27"/>
    </row>
    <row r="410" spans="34:36" ht="12.75">
      <c r="AH410" s="27"/>
      <c r="AI410" s="27"/>
      <c r="AJ410" s="27"/>
    </row>
    <row r="411" spans="34:36" ht="12.75">
      <c r="AH411" s="27"/>
      <c r="AI411" s="27"/>
      <c r="AJ411" s="27"/>
    </row>
  </sheetData>
  <printOptions/>
  <pageMargins left="0.3" right="0.3" top="0.65" bottom="0.65" header="0.5" footer="0.5"/>
  <pageSetup orientation="portrait" paperSize="9" scale="80"/>
  <headerFooter alignWithMargins="0">
    <oddFooter>&amp;L&amp;C&amp;10- &amp;P -&amp;R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" sqref="B4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Trial User</cp:lastModifiedBy>
  <cp:lastPrinted>2005-12-10T16:37:16Z</cp:lastPrinted>
  <dcterms:created xsi:type="dcterms:W3CDTF">1999-11-29T00:45:17Z</dcterms:created>
  <cp:category/>
  <cp:version/>
  <cp:contentType/>
  <cp:contentStatus/>
</cp:coreProperties>
</file>