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ate1904="1"/>
  <mc:AlternateContent xmlns:mc="http://schemas.openxmlformats.org/markup-compatibility/2006">
    <mc:Choice Requires="x15">
      <x15ac:absPath xmlns:x15ac="http://schemas.microsoft.com/office/spreadsheetml/2010/11/ac" url="/Users/PhillipLeBel/Desktop/"/>
    </mc:Choice>
  </mc:AlternateContent>
  <xr:revisionPtr revIDLastSave="0" documentId="8_{53041D24-8967-AC42-BCEE-335F3C8DB4A6}" xr6:coauthVersionLast="45" xr6:coauthVersionMax="45" xr10:uidLastSave="{00000000-0000-0000-0000-000000000000}"/>
  <bookViews>
    <workbookView xWindow="80" yWindow="620" windowWidth="24160" windowHeight="13380" tabRatio="294"/>
  </bookViews>
  <sheets>
    <sheet name="Taxes et Bien-Être Social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7" i="1"/>
  <c r="D18" i="1"/>
  <c r="C9" i="1"/>
  <c r="C20" i="1"/>
  <c r="C8" i="1"/>
  <c r="C19" i="1"/>
  <c r="D8" i="1"/>
  <c r="D19" i="1"/>
  <c r="D9" i="1"/>
  <c r="D20" i="1"/>
  <c r="C22" i="1"/>
  <c r="G26" i="1"/>
  <c r="C11" i="1"/>
  <c r="G29" i="1"/>
  <c r="C15" i="1"/>
  <c r="C25" i="1"/>
  <c r="E25" i="1"/>
  <c r="C83" i="1"/>
  <c r="H83" i="1"/>
  <c r="I83" i="1"/>
  <c r="J83" i="1"/>
  <c r="C82" i="1"/>
  <c r="H82" i="1"/>
  <c r="I82" i="1"/>
  <c r="J82" i="1"/>
  <c r="C81" i="1"/>
  <c r="H81" i="1"/>
  <c r="I81" i="1"/>
  <c r="J81" i="1"/>
  <c r="C80" i="1"/>
  <c r="H80" i="1"/>
  <c r="I80" i="1"/>
  <c r="J80" i="1"/>
  <c r="C79" i="1"/>
  <c r="H79" i="1"/>
  <c r="I79" i="1"/>
  <c r="J79" i="1"/>
  <c r="C78" i="1"/>
  <c r="H78" i="1"/>
  <c r="I78" i="1"/>
  <c r="J78" i="1"/>
  <c r="C77" i="1"/>
  <c r="H77" i="1"/>
  <c r="I77" i="1"/>
  <c r="J77" i="1"/>
  <c r="C76" i="1"/>
  <c r="H76" i="1"/>
  <c r="I76" i="1"/>
  <c r="J76" i="1"/>
  <c r="C75" i="1"/>
  <c r="H75" i="1"/>
  <c r="I75" i="1"/>
  <c r="J75" i="1"/>
  <c r="C74" i="1"/>
  <c r="H74" i="1"/>
  <c r="I74" i="1"/>
  <c r="J74" i="1"/>
  <c r="C73" i="1"/>
  <c r="H73" i="1"/>
  <c r="I73" i="1"/>
  <c r="J73" i="1"/>
  <c r="C72" i="1"/>
  <c r="H72" i="1"/>
  <c r="I72" i="1"/>
  <c r="J72" i="1"/>
  <c r="C71" i="1"/>
  <c r="H71" i="1"/>
  <c r="I71" i="1"/>
  <c r="J71" i="1"/>
  <c r="C70" i="1"/>
  <c r="H70" i="1"/>
  <c r="I70" i="1"/>
  <c r="J70" i="1"/>
  <c r="C69" i="1"/>
  <c r="H69" i="1"/>
  <c r="I69" i="1"/>
  <c r="J69" i="1"/>
  <c r="C68" i="1"/>
  <c r="H68" i="1"/>
  <c r="I68" i="1"/>
  <c r="J68" i="1"/>
  <c r="C67" i="1"/>
  <c r="H67" i="1"/>
  <c r="I67" i="1"/>
  <c r="J67" i="1"/>
  <c r="C66" i="1"/>
  <c r="H66" i="1"/>
  <c r="I66" i="1"/>
  <c r="J66" i="1"/>
  <c r="C65" i="1"/>
  <c r="H65" i="1"/>
  <c r="I65" i="1"/>
  <c r="J65" i="1"/>
  <c r="C64" i="1"/>
  <c r="H64" i="1"/>
  <c r="I64" i="1"/>
  <c r="J64" i="1"/>
  <c r="C63" i="1"/>
  <c r="H63" i="1"/>
  <c r="I63" i="1"/>
  <c r="J63" i="1"/>
  <c r="C62" i="1"/>
  <c r="H62" i="1"/>
  <c r="I62" i="1"/>
  <c r="J62" i="1"/>
  <c r="C61" i="1"/>
  <c r="H61" i="1"/>
  <c r="I61" i="1"/>
  <c r="J61" i="1"/>
  <c r="C60" i="1"/>
  <c r="H60" i="1"/>
  <c r="I60" i="1"/>
  <c r="J60" i="1"/>
  <c r="C59" i="1"/>
  <c r="H59" i="1"/>
  <c r="I59" i="1"/>
  <c r="J59" i="1"/>
  <c r="C58" i="1"/>
  <c r="H58" i="1"/>
  <c r="I58" i="1"/>
  <c r="J58" i="1"/>
  <c r="C57" i="1"/>
  <c r="H57" i="1"/>
  <c r="I57" i="1"/>
  <c r="J57" i="1"/>
  <c r="C56" i="1"/>
  <c r="H56" i="1"/>
  <c r="I56" i="1"/>
  <c r="J56" i="1"/>
  <c r="C55" i="1"/>
  <c r="H55" i="1"/>
  <c r="I55" i="1"/>
  <c r="J55" i="1"/>
  <c r="C54" i="1"/>
  <c r="H54" i="1"/>
  <c r="I54" i="1"/>
  <c r="J54" i="1"/>
  <c r="I53" i="1"/>
  <c r="J53" i="1"/>
  <c r="G20" i="1"/>
  <c r="G19" i="1"/>
  <c r="K66" i="1"/>
  <c r="C23" i="1"/>
  <c r="O66" i="1"/>
  <c r="K65" i="1"/>
  <c r="O65" i="1"/>
  <c r="K81" i="1"/>
  <c r="P81" i="1"/>
  <c r="K80" i="1"/>
  <c r="P80" i="1"/>
  <c r="K79" i="1"/>
  <c r="P79" i="1"/>
  <c r="K78" i="1"/>
  <c r="P78" i="1"/>
  <c r="K77" i="1"/>
  <c r="P77" i="1"/>
  <c r="K76" i="1"/>
  <c r="P76" i="1"/>
  <c r="K75" i="1"/>
  <c r="P75" i="1"/>
  <c r="K74" i="1"/>
  <c r="P74" i="1"/>
  <c r="K73" i="1"/>
  <c r="P73" i="1"/>
  <c r="K72" i="1"/>
  <c r="P72" i="1"/>
  <c r="K71" i="1"/>
  <c r="P71" i="1"/>
  <c r="K70" i="1"/>
  <c r="P70" i="1"/>
  <c r="K69" i="1"/>
  <c r="P69" i="1"/>
  <c r="K68" i="1"/>
  <c r="P68" i="1"/>
  <c r="K67" i="1"/>
  <c r="P67" i="1"/>
  <c r="P66" i="1"/>
  <c r="P65" i="1"/>
  <c r="K64" i="1"/>
  <c r="P64" i="1"/>
  <c r="K63" i="1"/>
  <c r="P63" i="1"/>
  <c r="K62" i="1"/>
  <c r="P62" i="1"/>
  <c r="K61" i="1"/>
  <c r="P61" i="1"/>
  <c r="K60" i="1"/>
  <c r="P60" i="1"/>
  <c r="K59" i="1"/>
  <c r="P59" i="1"/>
  <c r="K58" i="1"/>
  <c r="P58" i="1"/>
  <c r="K57" i="1"/>
  <c r="P57" i="1"/>
  <c r="K56" i="1"/>
  <c r="P56" i="1"/>
  <c r="K55" i="1"/>
  <c r="P55" i="1"/>
  <c r="K54" i="1"/>
  <c r="P54" i="1"/>
  <c r="K53" i="1"/>
  <c r="P53" i="1"/>
  <c r="K52" i="1"/>
  <c r="P52" i="1"/>
  <c r="K51" i="1"/>
  <c r="P51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C53" i="1"/>
  <c r="L51" i="1"/>
  <c r="D83" i="1"/>
  <c r="E83" i="1"/>
  <c r="N81" i="1"/>
  <c r="M81" i="1"/>
  <c r="D82" i="1"/>
  <c r="E82" i="1"/>
  <c r="N80" i="1"/>
  <c r="M80" i="1"/>
  <c r="D81" i="1"/>
  <c r="E81" i="1"/>
  <c r="N79" i="1"/>
  <c r="M79" i="1"/>
  <c r="D80" i="1"/>
  <c r="E80" i="1"/>
  <c r="N78" i="1"/>
  <c r="M78" i="1"/>
  <c r="D79" i="1"/>
  <c r="E79" i="1"/>
  <c r="N77" i="1"/>
  <c r="M77" i="1"/>
  <c r="D78" i="1"/>
  <c r="E78" i="1"/>
  <c r="N76" i="1"/>
  <c r="M76" i="1"/>
  <c r="D77" i="1"/>
  <c r="E77" i="1"/>
  <c r="N75" i="1"/>
  <c r="M75" i="1"/>
  <c r="D76" i="1"/>
  <c r="E76" i="1"/>
  <c r="N74" i="1"/>
  <c r="M74" i="1"/>
  <c r="D75" i="1"/>
  <c r="E75" i="1"/>
  <c r="N73" i="1"/>
  <c r="M73" i="1"/>
  <c r="D74" i="1"/>
  <c r="E74" i="1"/>
  <c r="N72" i="1"/>
  <c r="M72" i="1"/>
  <c r="D73" i="1"/>
  <c r="E73" i="1"/>
  <c r="N71" i="1"/>
  <c r="M71" i="1"/>
  <c r="D72" i="1"/>
  <c r="E72" i="1"/>
  <c r="N70" i="1"/>
  <c r="M70" i="1"/>
  <c r="D71" i="1"/>
  <c r="E71" i="1"/>
  <c r="N69" i="1"/>
  <c r="M69" i="1"/>
  <c r="D70" i="1"/>
  <c r="E70" i="1"/>
  <c r="N68" i="1"/>
  <c r="M68" i="1"/>
  <c r="D69" i="1"/>
  <c r="E69" i="1"/>
  <c r="N67" i="1"/>
  <c r="M67" i="1"/>
  <c r="D68" i="1"/>
  <c r="E68" i="1"/>
  <c r="N66" i="1"/>
  <c r="M66" i="1"/>
  <c r="D67" i="1"/>
  <c r="E67" i="1"/>
  <c r="N65" i="1"/>
  <c r="M65" i="1"/>
  <c r="D66" i="1"/>
  <c r="E66" i="1"/>
  <c r="N64" i="1"/>
  <c r="M64" i="1"/>
  <c r="D65" i="1"/>
  <c r="E65" i="1"/>
  <c r="N63" i="1"/>
  <c r="M63" i="1"/>
  <c r="D64" i="1"/>
  <c r="E64" i="1"/>
  <c r="N62" i="1"/>
  <c r="M62" i="1"/>
  <c r="D63" i="1"/>
  <c r="E63" i="1"/>
  <c r="N61" i="1"/>
  <c r="M61" i="1"/>
  <c r="D62" i="1"/>
  <c r="E62" i="1"/>
  <c r="N60" i="1"/>
  <c r="M60" i="1"/>
  <c r="D61" i="1"/>
  <c r="E61" i="1"/>
  <c r="N59" i="1"/>
  <c r="M59" i="1"/>
  <c r="D60" i="1"/>
  <c r="E60" i="1"/>
  <c r="N58" i="1"/>
  <c r="M58" i="1"/>
  <c r="D59" i="1"/>
  <c r="E59" i="1"/>
  <c r="N57" i="1"/>
  <c r="M57" i="1"/>
  <c r="D58" i="1"/>
  <c r="E58" i="1"/>
  <c r="N56" i="1"/>
  <c r="M56" i="1"/>
  <c r="D57" i="1"/>
  <c r="E57" i="1"/>
  <c r="N55" i="1"/>
  <c r="M55" i="1"/>
  <c r="D56" i="1"/>
  <c r="E56" i="1"/>
  <c r="N54" i="1"/>
  <c r="M54" i="1"/>
  <c r="D55" i="1"/>
  <c r="E55" i="1"/>
  <c r="N53" i="1"/>
  <c r="M53" i="1"/>
  <c r="D54" i="1"/>
  <c r="E54" i="1"/>
  <c r="N52" i="1"/>
  <c r="M52" i="1"/>
  <c r="D53" i="1"/>
  <c r="E53" i="1"/>
  <c r="N51" i="1"/>
  <c r="M51" i="1"/>
  <c r="K50" i="1"/>
  <c r="P4" i="1"/>
  <c r="C12" i="1"/>
  <c r="G12" i="1"/>
  <c r="C13" i="1"/>
  <c r="E19" i="1"/>
  <c r="E20" i="1"/>
  <c r="G23" i="1"/>
  <c r="C24" i="1"/>
  <c r="G27" i="1"/>
  <c r="H27" i="1"/>
  <c r="G28" i="1"/>
  <c r="H28" i="1"/>
  <c r="G30" i="1"/>
</calcChain>
</file>

<file path=xl/sharedStrings.xml><?xml version="1.0" encoding="utf-8"?>
<sst xmlns="http://schemas.openxmlformats.org/spreadsheetml/2006/main" count="74" uniqueCount="64">
  <si>
    <t>Demand</t>
  </si>
  <si>
    <t>Supply</t>
  </si>
  <si>
    <t>Q</t>
  </si>
  <si>
    <t>D</t>
  </si>
  <si>
    <t>S</t>
  </si>
  <si>
    <t>S+T</t>
  </si>
  <si>
    <t>Qd=</t>
  </si>
  <si>
    <t>P</t>
  </si>
  <si>
    <t>Net</t>
  </si>
  <si>
    <t>Supply + Tax</t>
  </si>
  <si>
    <t>Qs=</t>
  </si>
  <si>
    <t>Pd=</t>
  </si>
  <si>
    <t>Qd</t>
  </si>
  <si>
    <t>Ps=</t>
  </si>
  <si>
    <t>Qs</t>
  </si>
  <si>
    <t>Qe=</t>
  </si>
  <si>
    <t>Pe=</t>
  </si>
  <si>
    <t>Ed=</t>
  </si>
  <si>
    <t>A.</t>
  </si>
  <si>
    <t>P.LeBel</t>
  </si>
  <si>
    <t>Revenu Brut, Revenu net</t>
  </si>
  <si>
    <t>et recettes fiscales</t>
  </si>
  <si>
    <t>l'Offre +</t>
  </si>
  <si>
    <t>Taxe</t>
  </si>
  <si>
    <t>Demande</t>
  </si>
  <si>
    <t>l'Offre</t>
  </si>
  <si>
    <t>Quantité</t>
  </si>
  <si>
    <t>Brut</t>
  </si>
  <si>
    <t>Recettes</t>
  </si>
  <si>
    <t>Taxes Accises, Equilibre du Marché et Bien-être Social</t>
  </si>
  <si>
    <t>Taux d'accise:</t>
  </si>
  <si>
    <t>Equations fonctionnelles</t>
  </si>
  <si>
    <t>Equations graphiques</t>
  </si>
  <si>
    <t>Equilibre du marché initial (avant l'impôt)</t>
  </si>
  <si>
    <t>RT=</t>
  </si>
  <si>
    <t>BEST=</t>
  </si>
  <si>
    <t>Bien-être sous l'impôt</t>
  </si>
  <si>
    <t>Facteur proportionnel</t>
  </si>
  <si>
    <t>Taux</t>
  </si>
  <si>
    <t>Equilibre taxe compris</t>
  </si>
  <si>
    <t>Recettes fiscales=</t>
  </si>
  <si>
    <t>Répart.</t>
  </si>
  <si>
    <t>Prop.</t>
  </si>
  <si>
    <t>Perte BE Consommateurs =</t>
  </si>
  <si>
    <t>Perte BE Producteurs =</t>
  </si>
  <si>
    <t>Poids mort =</t>
  </si>
  <si>
    <t>Equilibre en fonction de l'accise:</t>
  </si>
  <si>
    <t>© 2005</t>
  </si>
  <si>
    <t>Niveau initial du Bien-Être Social Total (BEST):</t>
  </si>
  <si>
    <r>
      <t>%</t>
    </r>
    <r>
      <rPr>
        <b/>
        <sz val="10"/>
        <rFont val="Symbol"/>
        <charset val="2"/>
      </rPr>
      <t>D</t>
    </r>
    <r>
      <rPr>
        <b/>
        <sz val="10"/>
        <rFont val="Helv"/>
      </rPr>
      <t>BEST</t>
    </r>
  </si>
  <si>
    <t>Poids excedentaire de l'accise =</t>
  </si>
  <si>
    <t>P.Excéd</t>
  </si>
  <si>
    <t>RFisc</t>
  </si>
  <si>
    <t>Quel taux maximise</t>
  </si>
  <si>
    <t>les revenus?</t>
  </si>
  <si>
    <t xml:space="preserve">La quantité </t>
  </si>
  <si>
    <t>d'équilibre est:</t>
  </si>
  <si>
    <t>La quantité</t>
  </si>
  <si>
    <t>originale est</t>
  </si>
  <si>
    <t>Les recettes</t>
  </si>
  <si>
    <t>fiscales sont:</t>
  </si>
  <si>
    <t>qui est le</t>
  </si>
  <si>
    <t>double de la quantité</t>
  </si>
  <si>
    <t>qui maximise les recettes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</si>
</sst>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;[Red]\(&quot;$&quot;#,##0.00\)"/>
    <numFmt numFmtId="166" formatCode="0.0000"/>
    <numFmt numFmtId="170" formatCode="&quot;$&quot;#,##0.00"/>
  </numFmts>
  <fonts count="14">
    <font>
      <sz val="10"/>
      <name val="Geneva"/>
    </font>
    <font>
      <sz val="9"/>
      <name val="Helv"/>
    </font>
    <font>
      <b/>
      <sz val="9"/>
      <name val="Helv"/>
    </font>
    <font>
      <b/>
      <sz val="10"/>
      <name val="Helv"/>
    </font>
    <font>
      <b/>
      <sz val="12"/>
      <name val="Helv"/>
    </font>
    <font>
      <sz val="10"/>
      <name val="Helv"/>
    </font>
    <font>
      <sz val="12"/>
      <name val="Helv"/>
    </font>
    <font>
      <sz val="9"/>
      <color indexed="18"/>
      <name val="Helv"/>
    </font>
    <font>
      <b/>
      <sz val="12"/>
      <color indexed="18"/>
      <name val="Helv"/>
    </font>
    <font>
      <sz val="4"/>
      <name val="Helv"/>
    </font>
    <font>
      <b/>
      <sz val="12"/>
      <color indexed="12"/>
      <name val="Helv"/>
    </font>
    <font>
      <b/>
      <sz val="12"/>
      <color indexed="10"/>
      <name val="Helv"/>
    </font>
    <font>
      <sz val="10"/>
      <name val="Geneva"/>
      <family val="2"/>
    </font>
    <font>
      <b/>
      <sz val="10"/>
      <name val="Symbol"/>
      <charset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0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" fontId="4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0" xfId="0" applyFont="1" applyBorder="1"/>
    <xf numFmtId="16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/>
    <xf numFmtId="0" fontId="6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/>
    <xf numFmtId="0" fontId="6" fillId="0" borderId="6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166" fontId="4" fillId="0" borderId="8" xfId="0" applyNumberFormat="1" applyFont="1" applyBorder="1"/>
    <xf numFmtId="0" fontId="4" fillId="0" borderId="7" xfId="0" applyFont="1" applyBorder="1" applyAlignment="1">
      <alignment horizontal="right"/>
    </xf>
    <xf numFmtId="2" fontId="4" fillId="0" borderId="9" xfId="0" applyNumberFormat="1" applyFont="1" applyBorder="1"/>
    <xf numFmtId="0" fontId="4" fillId="0" borderId="9" xfId="0" applyFont="1" applyBorder="1"/>
    <xf numFmtId="0" fontId="4" fillId="0" borderId="8" xfId="0" applyFont="1" applyBorder="1"/>
    <xf numFmtId="165" fontId="4" fillId="0" borderId="6" xfId="0" applyNumberFormat="1" applyFont="1" applyBorder="1"/>
    <xf numFmtId="165" fontId="4" fillId="0" borderId="8" xfId="0" applyNumberFormat="1" applyFont="1" applyBorder="1"/>
    <xf numFmtId="2" fontId="4" fillId="0" borderId="2" xfId="0" applyNumberFormat="1" applyFont="1" applyBorder="1"/>
    <xf numFmtId="2" fontId="4" fillId="0" borderId="5" xfId="0" applyNumberFormat="1" applyFont="1" applyBorder="1"/>
    <xf numFmtId="1" fontId="6" fillId="0" borderId="9" xfId="0" applyNumberFormat="1" applyFont="1" applyBorder="1"/>
    <xf numFmtId="0" fontId="6" fillId="0" borderId="9" xfId="0" applyFont="1" applyBorder="1"/>
    <xf numFmtId="10" fontId="4" fillId="0" borderId="8" xfId="0" applyNumberFormat="1" applyFont="1" applyBorder="1"/>
    <xf numFmtId="1" fontId="4" fillId="0" borderId="9" xfId="0" applyNumberFormat="1" applyFont="1" applyBorder="1"/>
    <xf numFmtId="1" fontId="4" fillId="0" borderId="5" xfId="0" applyNumberFormat="1" applyFont="1" applyBorder="1"/>
    <xf numFmtId="0" fontId="4" fillId="0" borderId="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" fontId="4" fillId="0" borderId="10" xfId="0" applyNumberFormat="1" applyFont="1" applyBorder="1"/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2" fontId="6" fillId="0" borderId="9" xfId="0" applyNumberFormat="1" applyFont="1" applyBorder="1"/>
    <xf numFmtId="2" fontId="6" fillId="0" borderId="8" xfId="0" applyNumberFormat="1" applyFont="1" applyBorder="1"/>
    <xf numFmtId="0" fontId="5" fillId="0" borderId="9" xfId="0" applyFont="1" applyBorder="1"/>
    <xf numFmtId="0" fontId="4" fillId="0" borderId="11" xfId="0" applyFont="1" applyBorder="1"/>
    <xf numFmtId="0" fontId="4" fillId="0" borderId="4" xfId="0" applyFont="1" applyBorder="1"/>
    <xf numFmtId="165" fontId="4" fillId="0" borderId="12" xfId="0" applyNumberFormat="1" applyFont="1" applyBorder="1"/>
    <xf numFmtId="2" fontId="4" fillId="0" borderId="13" xfId="0" applyNumberFormat="1" applyFont="1" applyBorder="1" applyAlignment="1">
      <alignment horizontal="center"/>
    </xf>
    <xf numFmtId="0" fontId="0" fillId="0" borderId="7" xfId="0" applyBorder="1"/>
    <xf numFmtId="10" fontId="4" fillId="0" borderId="13" xfId="0" applyNumberFormat="1" applyFont="1" applyBorder="1"/>
    <xf numFmtId="0" fontId="7" fillId="0" borderId="14" xfId="0" applyFont="1" applyBorder="1"/>
    <xf numFmtId="0" fontId="7" fillId="0" borderId="15" xfId="0" applyFont="1" applyBorder="1"/>
    <xf numFmtId="1" fontId="8" fillId="0" borderId="15" xfId="0" applyNumberFormat="1" applyFont="1" applyBorder="1" applyAlignment="1">
      <alignment horizontal="center"/>
    </xf>
    <xf numFmtId="2" fontId="7" fillId="0" borderId="15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2" fontId="9" fillId="0" borderId="0" xfId="0" applyNumberFormat="1" applyFont="1"/>
    <xf numFmtId="2" fontId="9" fillId="0" borderId="0" xfId="0" applyNumberFormat="1" applyFont="1" applyAlignment="1">
      <alignment horizontal="center"/>
    </xf>
    <xf numFmtId="2" fontId="11" fillId="0" borderId="5" xfId="0" applyNumberFormat="1" applyFont="1" applyBorder="1"/>
    <xf numFmtId="165" fontId="11" fillId="0" borderId="16" xfId="0" applyNumberFormat="1" applyFont="1" applyBorder="1" applyAlignment="1">
      <alignment horizontal="center"/>
    </xf>
    <xf numFmtId="2" fontId="10" fillId="0" borderId="2" xfId="0" applyNumberFormat="1" applyFont="1" applyBorder="1"/>
    <xf numFmtId="2" fontId="10" fillId="0" borderId="5" xfId="0" applyNumberFormat="1" applyFont="1" applyBorder="1"/>
    <xf numFmtId="10" fontId="10" fillId="0" borderId="17" xfId="0" applyNumberFormat="1" applyFont="1" applyBorder="1" applyAlignment="1">
      <alignment horizontal="center"/>
    </xf>
    <xf numFmtId="10" fontId="10" fillId="0" borderId="18" xfId="0" applyNumberFormat="1" applyFont="1" applyBorder="1" applyAlignment="1">
      <alignment horizontal="center"/>
    </xf>
    <xf numFmtId="10" fontId="10" fillId="0" borderId="17" xfId="0" applyNumberFormat="1" applyFont="1" applyBorder="1"/>
    <xf numFmtId="10" fontId="10" fillId="0" borderId="13" xfId="0" applyNumberFormat="1" applyFont="1" applyBorder="1"/>
    <xf numFmtId="0" fontId="1" fillId="0" borderId="0" xfId="0" applyFont="1" applyBorder="1"/>
    <xf numFmtId="2" fontId="6" fillId="0" borderId="0" xfId="0" applyNumberFormat="1" applyFont="1" applyBorder="1"/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/>
    <xf numFmtId="2" fontId="4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0" fillId="0" borderId="19" xfId="0" applyFont="1" applyBorder="1"/>
    <xf numFmtId="0" fontId="7" fillId="0" borderId="20" xfId="0" applyFont="1" applyBorder="1"/>
    <xf numFmtId="165" fontId="11" fillId="0" borderId="8" xfId="0" applyNumberFormat="1" applyFont="1" applyBorder="1" applyAlignment="1">
      <alignment horizontal="center"/>
    </xf>
    <xf numFmtId="165" fontId="4" fillId="2" borderId="8" xfId="0" applyNumberFormat="1" applyFont="1" applyFill="1" applyBorder="1"/>
    <xf numFmtId="165" fontId="4" fillId="3" borderId="8" xfId="0" applyNumberFormat="1" applyFont="1" applyFill="1" applyBorder="1"/>
    <xf numFmtId="10" fontId="6" fillId="0" borderId="16" xfId="0" applyNumberFormat="1" applyFont="1" applyBorder="1"/>
    <xf numFmtId="170" fontId="6" fillId="3" borderId="16" xfId="0" applyNumberFormat="1" applyFont="1" applyFill="1" applyBorder="1"/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70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D4"/>
                </a:solidFill>
                <a:latin typeface="Helv"/>
                <a:ea typeface="Helv"/>
                <a:cs typeface="Helv"/>
              </a:defRPr>
            </a:pPr>
            <a:r>
              <a:rPr lang="en-US"/>
              <a:t>Equilibre en fonction de l'accise</a:t>
            </a:r>
          </a:p>
        </c:rich>
      </c:tx>
      <c:layout>
        <c:manualLayout>
          <c:xMode val="edge"/>
          <c:yMode val="edge"/>
          <c:x val="0.27095867105708071"/>
          <c:y val="4.0202386035167272E-2"/>
        </c:manualLayout>
      </c:layout>
      <c:overlay val="0"/>
      <c:spPr>
        <a:noFill/>
        <a:ln w="25400">
          <a:solidFill>
            <a:srgbClr val="DD0806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363635987772617"/>
          <c:y val="0.20101193017583635"/>
          <c:w val="0.7793553528342837"/>
          <c:h val="0.60806108878190501"/>
        </c:manualLayout>
      </c:layout>
      <c:lineChart>
        <c:grouping val="standard"/>
        <c:varyColors val="0"/>
        <c:ser>
          <c:idx val="0"/>
          <c:order val="0"/>
          <c:tx>
            <c:v>Demande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'Taxes et Bien-Être Social'!$K$51:$K$81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'Taxes et Bien-Être Social'!$L$51:$L$81</c:f>
              <c:numCache>
                <c:formatCode>0.00</c:formatCode>
                <c:ptCount val="31"/>
                <c:pt idx="0">
                  <c:v>12</c:v>
                </c:pt>
                <c:pt idx="1">
                  <c:v>11.5</c:v>
                </c:pt>
                <c:pt idx="2">
                  <c:v>11</c:v>
                </c:pt>
                <c:pt idx="3">
                  <c:v>10.5</c:v>
                </c:pt>
                <c:pt idx="4">
                  <c:v>10</c:v>
                </c:pt>
                <c:pt idx="5">
                  <c:v>9.5</c:v>
                </c:pt>
                <c:pt idx="6">
                  <c:v>9</c:v>
                </c:pt>
                <c:pt idx="7">
                  <c:v>8.5</c:v>
                </c:pt>
                <c:pt idx="8">
                  <c:v>8</c:v>
                </c:pt>
                <c:pt idx="9">
                  <c:v>7.5</c:v>
                </c:pt>
                <c:pt idx="10">
                  <c:v>7</c:v>
                </c:pt>
                <c:pt idx="11">
                  <c:v>6.5</c:v>
                </c:pt>
                <c:pt idx="12">
                  <c:v>6</c:v>
                </c:pt>
                <c:pt idx="13">
                  <c:v>5.5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3.5</c:v>
                </c:pt>
                <c:pt idx="18">
                  <c:v>3</c:v>
                </c:pt>
                <c:pt idx="19">
                  <c:v>2.5</c:v>
                </c:pt>
                <c:pt idx="20">
                  <c:v>2</c:v>
                </c:pt>
                <c:pt idx="21">
                  <c:v>1.5</c:v>
                </c:pt>
                <c:pt idx="22">
                  <c:v>1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5A5-0040-BBF4-B424093D5B92}"/>
            </c:ext>
          </c:extLst>
        </c:ser>
        <c:ser>
          <c:idx val="1"/>
          <c:order val="1"/>
          <c:tx>
            <c:v>l'Offre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'Taxes et Bien-Être Social'!$K$51:$K$81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'Taxes et Bien-Être Social'!$M$51:$M$81</c:f>
              <c:numCache>
                <c:formatCode>0.00</c:formatCode>
                <c:ptCount val="31"/>
                <c:pt idx="0">
                  <c:v>-0.5</c:v>
                </c:pt>
                <c:pt idx="1">
                  <c:v>-0.25</c:v>
                </c:pt>
                <c:pt idx="2">
                  <c:v>0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1.25</c:v>
                </c:pt>
                <c:pt idx="8">
                  <c:v>1.5</c:v>
                </c:pt>
                <c:pt idx="9">
                  <c:v>1.75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2.75</c:v>
                </c:pt>
                <c:pt idx="14">
                  <c:v>3</c:v>
                </c:pt>
                <c:pt idx="15">
                  <c:v>3.25</c:v>
                </c:pt>
                <c:pt idx="16">
                  <c:v>3.5</c:v>
                </c:pt>
                <c:pt idx="17">
                  <c:v>3.75</c:v>
                </c:pt>
                <c:pt idx="18">
                  <c:v>4</c:v>
                </c:pt>
                <c:pt idx="19">
                  <c:v>4.25</c:v>
                </c:pt>
                <c:pt idx="20">
                  <c:v>4.5</c:v>
                </c:pt>
                <c:pt idx="21">
                  <c:v>4.75</c:v>
                </c:pt>
                <c:pt idx="22">
                  <c:v>5</c:v>
                </c:pt>
                <c:pt idx="23">
                  <c:v>5.25</c:v>
                </c:pt>
                <c:pt idx="24">
                  <c:v>5.5</c:v>
                </c:pt>
                <c:pt idx="25">
                  <c:v>5.75</c:v>
                </c:pt>
                <c:pt idx="26">
                  <c:v>6</c:v>
                </c:pt>
                <c:pt idx="27">
                  <c:v>6.25</c:v>
                </c:pt>
                <c:pt idx="28">
                  <c:v>6.5</c:v>
                </c:pt>
                <c:pt idx="29">
                  <c:v>6.75</c:v>
                </c:pt>
                <c:pt idx="3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5-0040-BBF4-B424093D5B92}"/>
            </c:ext>
          </c:extLst>
        </c:ser>
        <c:ser>
          <c:idx val="2"/>
          <c:order val="2"/>
          <c:tx>
            <c:v>l'Offre plus accise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'Taxes et Bien-Être Social'!$K$51:$K$81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'Taxes et Bien-Être Social'!$N$51:$N$81</c:f>
              <c:numCache>
                <c:formatCode>0.00</c:formatCode>
                <c:ptCount val="3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  <c:pt idx="11">
                  <c:v>3.25</c:v>
                </c:pt>
                <c:pt idx="12">
                  <c:v>3.5</c:v>
                </c:pt>
                <c:pt idx="13">
                  <c:v>3.75</c:v>
                </c:pt>
                <c:pt idx="14">
                  <c:v>4</c:v>
                </c:pt>
                <c:pt idx="15">
                  <c:v>4.25</c:v>
                </c:pt>
                <c:pt idx="16">
                  <c:v>4.5</c:v>
                </c:pt>
                <c:pt idx="17">
                  <c:v>4.75</c:v>
                </c:pt>
                <c:pt idx="18">
                  <c:v>5</c:v>
                </c:pt>
                <c:pt idx="19">
                  <c:v>5.25</c:v>
                </c:pt>
                <c:pt idx="20">
                  <c:v>5.5</c:v>
                </c:pt>
                <c:pt idx="21">
                  <c:v>5.75</c:v>
                </c:pt>
                <c:pt idx="22">
                  <c:v>6</c:v>
                </c:pt>
                <c:pt idx="23">
                  <c:v>6.25</c:v>
                </c:pt>
                <c:pt idx="24">
                  <c:v>6.5</c:v>
                </c:pt>
                <c:pt idx="25">
                  <c:v>6.75</c:v>
                </c:pt>
                <c:pt idx="26">
                  <c:v>7</c:v>
                </c:pt>
                <c:pt idx="27">
                  <c:v>7.25</c:v>
                </c:pt>
                <c:pt idx="28">
                  <c:v>7.5</c:v>
                </c:pt>
                <c:pt idx="29">
                  <c:v>7.75</c:v>
                </c:pt>
                <c:pt idx="3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A5-0040-BBF4-B424093D5B92}"/>
            </c:ext>
          </c:extLst>
        </c:ser>
        <c:ser>
          <c:idx val="3"/>
          <c:order val="3"/>
          <c:tx>
            <c:strRef>
              <c:f>'Taxes et Bien-Être Social'!$O$50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'Taxes et Bien-Être Social'!$K$51:$K$81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'Taxes et Bien-Être Social'!$O$51:$O$81</c:f>
              <c:numCache>
                <c:formatCode>0.00</c:formatCode>
                <c:ptCount val="31"/>
                <c:pt idx="0">
                  <c:v>4.333333333333333</c:v>
                </c:pt>
                <c:pt idx="1">
                  <c:v>4.333333333333333</c:v>
                </c:pt>
                <c:pt idx="2">
                  <c:v>4.333333333333333</c:v>
                </c:pt>
                <c:pt idx="3">
                  <c:v>4.333333333333333</c:v>
                </c:pt>
                <c:pt idx="4">
                  <c:v>4.333333333333333</c:v>
                </c:pt>
                <c:pt idx="5">
                  <c:v>4.333333333333333</c:v>
                </c:pt>
                <c:pt idx="6">
                  <c:v>4.333333333333333</c:v>
                </c:pt>
                <c:pt idx="7">
                  <c:v>4.333333333333333</c:v>
                </c:pt>
                <c:pt idx="8">
                  <c:v>4.333333333333333</c:v>
                </c:pt>
                <c:pt idx="9">
                  <c:v>4.333333333333333</c:v>
                </c:pt>
                <c:pt idx="10">
                  <c:v>4.333333333333333</c:v>
                </c:pt>
                <c:pt idx="11">
                  <c:v>4.333333333333333</c:v>
                </c:pt>
                <c:pt idx="12">
                  <c:v>4.333333333333333</c:v>
                </c:pt>
                <c:pt idx="13">
                  <c:v>4.333333333333333</c:v>
                </c:pt>
                <c:pt idx="14">
                  <c:v>4.333333333333333</c:v>
                </c:pt>
                <c:pt idx="15">
                  <c:v>4.333333333333333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A5-0040-BBF4-B424093D5B92}"/>
            </c:ext>
          </c:extLst>
        </c:ser>
        <c:ser>
          <c:idx val="4"/>
          <c:order val="4"/>
          <c:tx>
            <c:strRef>
              <c:f>'Taxes et Bien-Être Social'!$P$50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'Taxes et Bien-Être Social'!$K$51:$K$81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'Taxes et Bien-Être Social'!$P$51:$P$81</c:f>
              <c:numCache>
                <c:formatCode>0.00</c:formatCode>
                <c:ptCount val="31"/>
                <c:pt idx="0">
                  <c:v>3.333333333333333</c:v>
                </c:pt>
                <c:pt idx="1">
                  <c:v>3.333333333333333</c:v>
                </c:pt>
                <c:pt idx="2">
                  <c:v>3.333333333333333</c:v>
                </c:pt>
                <c:pt idx="3">
                  <c:v>3.333333333333333</c:v>
                </c:pt>
                <c:pt idx="4">
                  <c:v>3.333333333333333</c:v>
                </c:pt>
                <c:pt idx="5">
                  <c:v>3.333333333333333</c:v>
                </c:pt>
                <c:pt idx="6">
                  <c:v>3.333333333333333</c:v>
                </c:pt>
                <c:pt idx="7">
                  <c:v>3.333333333333333</c:v>
                </c:pt>
                <c:pt idx="8">
                  <c:v>3.333333333333333</c:v>
                </c:pt>
                <c:pt idx="9">
                  <c:v>3.333333333333333</c:v>
                </c:pt>
                <c:pt idx="10">
                  <c:v>3.333333333333333</c:v>
                </c:pt>
                <c:pt idx="11">
                  <c:v>3.333333333333333</c:v>
                </c:pt>
                <c:pt idx="12">
                  <c:v>3.333333333333333</c:v>
                </c:pt>
                <c:pt idx="13">
                  <c:v>3.333333333333333</c:v>
                </c:pt>
                <c:pt idx="14">
                  <c:v>3.333333333333333</c:v>
                </c:pt>
                <c:pt idx="15">
                  <c:v>3.333333333333333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A5-0040-BBF4-B424093D5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82687"/>
        <c:axId val="1"/>
      </c:lineChart>
      <c:catAx>
        <c:axId val="12503826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\$#,##0.00;[Red]\(\$#,##0.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250382687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01652496196578"/>
          <c:y val="0.84927540499290866"/>
          <c:w val="0.76538841102721766"/>
          <c:h val="6.53288773071468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D4"/>
                </a:solidFill>
                <a:latin typeface="Helv"/>
                <a:ea typeface="Helv"/>
                <a:cs typeface="Helv"/>
              </a:defRPr>
            </a:pPr>
            <a:r>
              <a:rPr lang="en-US"/>
              <a:t>Revenus Bruts, Revenus Nets, et Recettes Fiscales</a:t>
            </a:r>
          </a:p>
        </c:rich>
      </c:tx>
      <c:layout>
        <c:manualLayout>
          <c:xMode val="edge"/>
          <c:yMode val="edge"/>
          <c:x val="0.16807267214502011"/>
          <c:y val="2.1368272406346707E-2"/>
        </c:manualLayout>
      </c:layout>
      <c:overlay val="0"/>
      <c:spPr>
        <a:noFill/>
        <a:ln w="25400">
          <a:solidFill>
            <a:srgbClr val="DD0806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087388334743714"/>
          <c:y val="0.15812521580696562"/>
          <c:w val="0.77033308066467554"/>
          <c:h val="0.69660568044690263"/>
        </c:manualLayout>
      </c:layout>
      <c:lineChart>
        <c:grouping val="standard"/>
        <c:varyColors val="0"/>
        <c:ser>
          <c:idx val="0"/>
          <c:order val="0"/>
          <c:tx>
            <c:strRef>
              <c:f>'Taxes et Bien-Être Social'!$H$52</c:f>
              <c:strCache>
                <c:ptCount val="1"/>
                <c:pt idx="0">
                  <c:v>Brut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'Taxes et Bien-Être Social'!$G$53:$G$83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'Taxes et Bien-Être Social'!$H$53:$H$83</c:f>
              <c:numCache>
                <c:formatCode>0.00</c:formatCode>
                <c:ptCount val="31"/>
                <c:pt idx="0">
                  <c:v>0</c:v>
                </c:pt>
                <c:pt idx="1">
                  <c:v>11.5</c:v>
                </c:pt>
                <c:pt idx="2">
                  <c:v>22</c:v>
                </c:pt>
                <c:pt idx="3">
                  <c:v>31.5</c:v>
                </c:pt>
                <c:pt idx="4">
                  <c:v>40</c:v>
                </c:pt>
                <c:pt idx="5">
                  <c:v>47.5</c:v>
                </c:pt>
                <c:pt idx="6">
                  <c:v>54</c:v>
                </c:pt>
                <c:pt idx="7">
                  <c:v>59.5</c:v>
                </c:pt>
                <c:pt idx="8">
                  <c:v>64</c:v>
                </c:pt>
                <c:pt idx="9">
                  <c:v>67.5</c:v>
                </c:pt>
                <c:pt idx="10">
                  <c:v>70</c:v>
                </c:pt>
                <c:pt idx="11">
                  <c:v>71.5</c:v>
                </c:pt>
                <c:pt idx="12">
                  <c:v>72</c:v>
                </c:pt>
                <c:pt idx="13">
                  <c:v>71.5</c:v>
                </c:pt>
                <c:pt idx="14">
                  <c:v>70</c:v>
                </c:pt>
                <c:pt idx="15">
                  <c:v>67.5</c:v>
                </c:pt>
                <c:pt idx="16">
                  <c:v>64</c:v>
                </c:pt>
                <c:pt idx="17">
                  <c:v>59.5</c:v>
                </c:pt>
                <c:pt idx="18">
                  <c:v>54</c:v>
                </c:pt>
                <c:pt idx="19">
                  <c:v>47.5</c:v>
                </c:pt>
                <c:pt idx="20">
                  <c:v>40</c:v>
                </c:pt>
                <c:pt idx="21">
                  <c:v>31.5</c:v>
                </c:pt>
                <c:pt idx="22">
                  <c:v>22</c:v>
                </c:pt>
                <c:pt idx="23">
                  <c:v>11.5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191-0446-92C7-11AD96CAA828}"/>
            </c:ext>
          </c:extLst>
        </c:ser>
        <c:ser>
          <c:idx val="1"/>
          <c:order val="1"/>
          <c:tx>
            <c:strRef>
              <c:f>'Taxes et Bien-Être Social'!$I$52</c:f>
              <c:strCache>
                <c:ptCount val="1"/>
                <c:pt idx="0">
                  <c:v>Net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'Taxes et Bien-Être Social'!$G$53:$G$83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'Taxes et Bien-Être Social'!$I$53:$I$83</c:f>
              <c:numCache>
                <c:formatCode>0.00</c:formatCode>
                <c:ptCount val="31"/>
                <c:pt idx="0">
                  <c:v>0</c:v>
                </c:pt>
                <c:pt idx="1">
                  <c:v>10.5</c:v>
                </c:pt>
                <c:pt idx="2">
                  <c:v>20</c:v>
                </c:pt>
                <c:pt idx="3">
                  <c:v>28.5</c:v>
                </c:pt>
                <c:pt idx="4">
                  <c:v>36</c:v>
                </c:pt>
                <c:pt idx="5">
                  <c:v>42.5</c:v>
                </c:pt>
                <c:pt idx="6">
                  <c:v>48</c:v>
                </c:pt>
                <c:pt idx="7">
                  <c:v>52.5</c:v>
                </c:pt>
                <c:pt idx="8">
                  <c:v>56</c:v>
                </c:pt>
                <c:pt idx="9">
                  <c:v>58.5</c:v>
                </c:pt>
                <c:pt idx="10">
                  <c:v>60</c:v>
                </c:pt>
                <c:pt idx="11">
                  <c:v>60.5</c:v>
                </c:pt>
                <c:pt idx="12">
                  <c:v>60</c:v>
                </c:pt>
                <c:pt idx="13">
                  <c:v>58.5</c:v>
                </c:pt>
                <c:pt idx="14">
                  <c:v>56</c:v>
                </c:pt>
                <c:pt idx="15">
                  <c:v>52.5</c:v>
                </c:pt>
                <c:pt idx="16">
                  <c:v>48</c:v>
                </c:pt>
                <c:pt idx="17">
                  <c:v>42.5</c:v>
                </c:pt>
                <c:pt idx="18">
                  <c:v>36</c:v>
                </c:pt>
                <c:pt idx="19">
                  <c:v>28.5</c:v>
                </c:pt>
                <c:pt idx="20">
                  <c:v>20</c:v>
                </c:pt>
                <c:pt idx="21">
                  <c:v>10.5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1-0446-92C7-11AD96CAA828}"/>
            </c:ext>
          </c:extLst>
        </c:ser>
        <c:ser>
          <c:idx val="2"/>
          <c:order val="2"/>
          <c:tx>
            <c:strRef>
              <c:f>'Taxes et Bien-Être Social'!$J$52</c:f>
              <c:strCache>
                <c:ptCount val="1"/>
                <c:pt idx="0">
                  <c:v>Recettes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'Taxes et Bien-Être Social'!$G$53:$G$83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'Taxes et Bien-Être Social'!$J$53:$J$83</c:f>
              <c:numCache>
                <c:formatCode>0.00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1-0446-92C7-11AD96CAA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791471"/>
        <c:axId val="1"/>
      </c:lineChart>
      <c:catAx>
        <c:axId val="7857914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\$#,##0.00;[Red]\(\$#,##0.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785791471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093444346828725"/>
          <c:y val="0.88892013210402299"/>
          <c:w val="0.44819379238672036"/>
          <c:h val="6.83784717003094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D4"/>
                </a:solidFill>
                <a:latin typeface="Helv"/>
                <a:ea typeface="Helv"/>
                <a:cs typeface="Helv"/>
              </a:defRPr>
            </a:pPr>
            <a:r>
              <a:rPr lang="en-US"/>
              <a:t>Revenu Fiscal</a:t>
            </a:r>
          </a:p>
        </c:rich>
      </c:tx>
      <c:layout>
        <c:manualLayout>
          <c:xMode val="edge"/>
          <c:yMode val="edge"/>
          <c:x val="0.38083385834968303"/>
          <c:y val="3.3211439135334996E-2"/>
        </c:manualLayout>
      </c:layout>
      <c:overlay val="0"/>
      <c:spPr>
        <a:noFill/>
        <a:ln w="25400">
          <a:solidFill>
            <a:srgbClr val="DD0806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068965618152927"/>
          <c:y val="0.15867687586882273"/>
          <c:w val="0.76988715249108586"/>
          <c:h val="0.6236370237635126"/>
        </c:manualLayout>
      </c:layout>
      <c:lineChart>
        <c:grouping val="standard"/>
        <c:varyColors val="0"/>
        <c:ser>
          <c:idx val="1"/>
          <c:order val="0"/>
          <c:tx>
            <c:strRef>
              <c:f>'Taxes et Bien-Être Social'!$D$35</c:f>
              <c:strCache>
                <c:ptCount val="1"/>
                <c:pt idx="0">
                  <c:v>RFisc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name>Tendances Revenue Fiscal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Mode val="edge"/>
                  <c:yMode val="edge"/>
                  <c:x val="0.3041191242936318"/>
                  <c:y val="0.5203125464535816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Helv" charset="0"/>
                      </a:rPr>
                      <a:t>y = -1.3333x</a:t>
                    </a:r>
                    <a:r>
                      <a:rPr lang="en-US" sz="900" b="0" i="0" u="none" strike="noStrike" baseline="30000">
                        <a:solidFill>
                          <a:srgbClr val="000000"/>
                        </a:solidFill>
                        <a:latin typeface="Helv" charset="0"/>
                      </a:rPr>
                      <a:t>2</a:t>
                    </a: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Helv" charset="0"/>
                      </a:rPr>
                      <a:t> + 16.666x - 2E-13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Helv" charset="0"/>
                      </a:rPr>
                      <a:t>R</a:t>
                    </a:r>
                    <a:r>
                      <a:rPr lang="en-US" sz="900" b="0" i="0" u="none" strike="noStrike" baseline="30000">
                        <a:solidFill>
                          <a:srgbClr val="000000"/>
                        </a:solidFill>
                        <a:latin typeface="Helv" charset="0"/>
                      </a:rPr>
                      <a:t>2</a:t>
                    </a: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Helv" charset="0"/>
                      </a:rPr>
                      <a:t> = 1.00</a:t>
                    </a: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trendlineLbl>
          </c:trendline>
          <c:cat>
            <c:numRef>
              <c:f>'Taxes et Bien-Être Social'!$C$36:$C$47</c:f>
              <c:numCache>
                <c:formatCode>"$"#,##0.00;[Red]\("$"#,##0.00\)</c:formatCode>
                <c:ptCount val="12"/>
                <c:pt idx="0">
                  <c:v>1</c:v>
                </c:pt>
                <c:pt idx="1">
                  <c:v>1.5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'Taxes et Bien-Être Social'!$D$36:$D$47</c:f>
              <c:numCache>
                <c:formatCode>"$"#,##0.00</c:formatCode>
                <c:ptCount val="12"/>
                <c:pt idx="0">
                  <c:v>15.333333333333334</c:v>
                </c:pt>
                <c:pt idx="1">
                  <c:v>28</c:v>
                </c:pt>
                <c:pt idx="2">
                  <c:v>38</c:v>
                </c:pt>
                <c:pt idx="3">
                  <c:v>45.33</c:v>
                </c:pt>
                <c:pt idx="4">
                  <c:v>50</c:v>
                </c:pt>
                <c:pt idx="5">
                  <c:v>52</c:v>
                </c:pt>
                <c:pt idx="6">
                  <c:v>51.333333333333329</c:v>
                </c:pt>
                <c:pt idx="7">
                  <c:v>48</c:v>
                </c:pt>
                <c:pt idx="8">
                  <c:v>42</c:v>
                </c:pt>
                <c:pt idx="9">
                  <c:v>33.33</c:v>
                </c:pt>
                <c:pt idx="10">
                  <c:v>22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2-3740-BB1F-6B663DF3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341535"/>
        <c:axId val="1"/>
      </c:lineChart>
      <c:catAx>
        <c:axId val="781341535"/>
        <c:scaling>
          <c:orientation val="minMax"/>
        </c:scaling>
        <c:delete val="0"/>
        <c:axPos val="b"/>
        <c:numFmt formatCode="&quot;$&quot;#,##0.00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781341535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5015691961794"/>
          <c:y val="0.85980725761478372"/>
          <c:w val="0.52604389067006574"/>
          <c:h val="5.90425584628177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25400</xdr:rowOff>
    </xdr:from>
    <xdr:to>
      <xdr:col>17</xdr:col>
      <xdr:colOff>25400</xdr:colOff>
      <xdr:row>15</xdr:row>
      <xdr:rowOff>203200</xdr:rowOff>
    </xdr:to>
    <xdr:graphicFrame macro="">
      <xdr:nvGraphicFramePr>
        <xdr:cNvPr id="1048" name="Chart 24">
          <a:extLst>
            <a:ext uri="{FF2B5EF4-FFF2-40B4-BE49-F238E27FC236}">
              <a16:creationId xmlns:a16="http://schemas.microsoft.com/office/drawing/2014/main" id="{E4EE3C41-34DC-4145-8E81-ED13EF427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16</xdr:row>
      <xdr:rowOff>25400</xdr:rowOff>
    </xdr:from>
    <xdr:to>
      <xdr:col>17</xdr:col>
      <xdr:colOff>38100</xdr:colOff>
      <xdr:row>30</xdr:row>
      <xdr:rowOff>0</xdr:rowOff>
    </xdr:to>
    <xdr:graphicFrame macro="">
      <xdr:nvGraphicFramePr>
        <xdr:cNvPr id="1049" name="Chart 25">
          <a:extLst>
            <a:ext uri="{FF2B5EF4-FFF2-40B4-BE49-F238E27FC236}">
              <a16:creationId xmlns:a16="http://schemas.microsoft.com/office/drawing/2014/main" id="{7066048E-6BF2-3342-B8B0-345122B5A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63500</xdr:colOff>
      <xdr:row>30</xdr:row>
      <xdr:rowOff>76200</xdr:rowOff>
    </xdr:from>
    <xdr:to>
      <xdr:col>17</xdr:col>
      <xdr:colOff>177800</xdr:colOff>
      <xdr:row>46</xdr:row>
      <xdr:rowOff>139700</xdr:rowOff>
    </xdr:to>
    <xdr:graphicFrame macro="">
      <xdr:nvGraphicFramePr>
        <xdr:cNvPr id="1052" name="Chart 28">
          <a:extLst>
            <a:ext uri="{FF2B5EF4-FFF2-40B4-BE49-F238E27FC236}">
              <a16:creationId xmlns:a16="http://schemas.microsoft.com/office/drawing/2014/main" id="{08FA23EB-74BC-D245-A831-F858E6D92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54"/>
  <sheetViews>
    <sheetView tabSelected="1" zoomScale="125" workbookViewId="0">
      <selection activeCell="A3" sqref="A3"/>
    </sheetView>
  </sheetViews>
  <sheetFormatPr baseColWidth="10" defaultRowHeight="12"/>
  <cols>
    <col min="1" max="1" width="3.7109375" style="1" customWidth="1"/>
    <col min="2" max="2" width="7" style="1" customWidth="1"/>
    <col min="3" max="3" width="7.5703125" style="1" customWidth="1"/>
    <col min="4" max="4" width="5.5703125" style="1" customWidth="1"/>
    <col min="5" max="5" width="8.42578125" style="1" customWidth="1"/>
    <col min="6" max="6" width="4.28515625" style="1" customWidth="1"/>
    <col min="7" max="7" width="9.140625" style="1" customWidth="1"/>
    <col min="8" max="8" width="8.42578125" style="3" customWidth="1"/>
    <col min="9" max="9" width="6.140625" style="1" customWidth="1"/>
    <col min="10" max="10" width="3.140625" style="1" customWidth="1"/>
    <col min="11" max="11" width="5.5703125" style="1" customWidth="1"/>
    <col min="12" max="12" width="8" style="2" customWidth="1"/>
    <col min="13" max="13" width="7.7109375" style="1" customWidth="1"/>
    <col min="14" max="14" width="2" style="1" customWidth="1"/>
    <col min="15" max="15" width="4.28515625" style="1" customWidth="1"/>
    <col min="16" max="16" width="7.140625" style="1" customWidth="1"/>
    <col min="17" max="17" width="6.85546875" style="1" customWidth="1"/>
    <col min="18" max="18" width="8.7109375" style="1" customWidth="1"/>
    <col min="19" max="25" width="2.28515625" style="1" customWidth="1"/>
    <col min="26" max="26" width="1.140625" style="1" customWidth="1"/>
    <col min="27" max="31" width="1.7109375" style="1" customWidth="1"/>
    <col min="32" max="32" width="8.28515625" style="1" customWidth="1"/>
    <col min="33" max="33" width="7.85546875" style="1" customWidth="1"/>
    <col min="34" max="35" width="10.7109375" style="1"/>
    <col min="36" max="36" width="5.5703125" style="1" customWidth="1"/>
    <col min="37" max="37" width="6.140625" style="1" customWidth="1"/>
    <col min="38" max="38" width="6.85546875" style="1" customWidth="1"/>
    <col min="39" max="16384" width="10.7109375" style="1"/>
  </cols>
  <sheetData>
    <row r="1" spans="2:28" ht="13" thickBot="1"/>
    <row r="2" spans="2:28" ht="17" thickBot="1">
      <c r="E2" s="51"/>
      <c r="F2" s="52"/>
      <c r="G2" s="52"/>
      <c r="H2" s="52"/>
      <c r="I2" s="53" t="s">
        <v>29</v>
      </c>
      <c r="J2" s="52"/>
      <c r="K2" s="52"/>
      <c r="L2" s="52"/>
      <c r="M2" s="54"/>
      <c r="N2" s="82"/>
      <c r="Q2" s="4"/>
    </row>
    <row r="3" spans="2:28" ht="14" customHeight="1" thickBot="1">
      <c r="B3" s="78" t="s">
        <v>47</v>
      </c>
      <c r="P3" s="4"/>
      <c r="Q3" s="6" t="s">
        <v>19</v>
      </c>
    </row>
    <row r="4" spans="2:28" s="8" customFormat="1" ht="17" thickBot="1">
      <c r="B4" s="7" t="s">
        <v>31</v>
      </c>
      <c r="C4" s="9"/>
      <c r="G4"/>
      <c r="I4" s="81"/>
      <c r="J4" s="38" t="s">
        <v>18</v>
      </c>
      <c r="K4" s="26" t="s">
        <v>46</v>
      </c>
      <c r="L4" s="26"/>
      <c r="M4" s="77"/>
      <c r="N4" s="77"/>
      <c r="O4" s="77"/>
      <c r="P4" s="83">
        <f>G22</f>
        <v>1</v>
      </c>
    </row>
    <row r="5" spans="2:28" s="8" customFormat="1" ht="16">
      <c r="B5" s="14" t="s">
        <v>6</v>
      </c>
      <c r="C5" s="30">
        <v>24</v>
      </c>
      <c r="D5" s="30">
        <v>-2</v>
      </c>
      <c r="E5" s="20" t="s">
        <v>7</v>
      </c>
      <c r="H5"/>
      <c r="AA5"/>
      <c r="AB5"/>
    </row>
    <row r="6" spans="2:28" s="8" customFormat="1" ht="17" thickBot="1">
      <c r="B6" s="17" t="s">
        <v>10</v>
      </c>
      <c r="C6" s="31">
        <v>2</v>
      </c>
      <c r="D6" s="31">
        <v>4</v>
      </c>
      <c r="E6" s="21" t="s">
        <v>7</v>
      </c>
      <c r="H6"/>
      <c r="I6" s="11"/>
      <c r="AA6"/>
      <c r="AB6"/>
    </row>
    <row r="7" spans="2:28" s="8" customFormat="1" ht="17" thickBot="1">
      <c r="B7" s="7" t="s">
        <v>32</v>
      </c>
      <c r="C7" s="9"/>
      <c r="G7" s="11"/>
      <c r="H7" s="11"/>
      <c r="I7" s="11"/>
      <c r="AA7"/>
      <c r="AB7"/>
    </row>
    <row r="8" spans="2:28" s="8" customFormat="1" ht="16">
      <c r="B8" s="14" t="s">
        <v>11</v>
      </c>
      <c r="C8" s="30">
        <f>C5/(-D5)</f>
        <v>12</v>
      </c>
      <c r="D8" s="63">
        <f>1/D5</f>
        <v>-0.5</v>
      </c>
      <c r="E8" s="15" t="s">
        <v>12</v>
      </c>
      <c r="F8" s="16"/>
      <c r="G8"/>
      <c r="H8" s="11"/>
      <c r="I8" s="11"/>
      <c r="AA8"/>
      <c r="AB8"/>
    </row>
    <row r="9" spans="2:28" s="8" customFormat="1" ht="17" thickBot="1">
      <c r="B9" s="17" t="s">
        <v>13</v>
      </c>
      <c r="C9" s="61">
        <f>-C6/D6</f>
        <v>-0.5</v>
      </c>
      <c r="D9" s="64">
        <f>1/D6</f>
        <v>0.25</v>
      </c>
      <c r="E9" s="18" t="s">
        <v>14</v>
      </c>
      <c r="F9" s="19"/>
      <c r="G9"/>
      <c r="H9" s="11"/>
      <c r="I9" s="11"/>
      <c r="AA9"/>
      <c r="AB9"/>
    </row>
    <row r="10" spans="2:28" s="8" customFormat="1" ht="17" thickBot="1">
      <c r="B10" s="7" t="s">
        <v>33</v>
      </c>
      <c r="C10" s="9"/>
      <c r="G10" s="11"/>
      <c r="H10" s="11"/>
      <c r="I10" s="11"/>
      <c r="AA10"/>
      <c r="AB10"/>
    </row>
    <row r="11" spans="2:28" s="8" customFormat="1" ht="17" thickBot="1">
      <c r="B11" s="24" t="s">
        <v>15</v>
      </c>
      <c r="C11" s="25">
        <f>(C8-C9)/(-D8+D9)</f>
        <v>16.666666666666668</v>
      </c>
      <c r="D11" s="26"/>
      <c r="E11" s="27"/>
      <c r="G11" s="11"/>
      <c r="H11" s="11"/>
      <c r="I11" s="11"/>
      <c r="AA11"/>
      <c r="AB11"/>
    </row>
    <row r="12" spans="2:28" s="8" customFormat="1" ht="17" thickBot="1">
      <c r="B12" s="24" t="s">
        <v>16</v>
      </c>
      <c r="C12" s="29">
        <f>C8+C11*D8</f>
        <v>3.6666666666666661</v>
      </c>
      <c r="E12"/>
      <c r="F12" s="22" t="s">
        <v>17</v>
      </c>
      <c r="G12" s="23">
        <f>C12/(D8*C11)</f>
        <v>-0.43999999999999989</v>
      </c>
      <c r="H12" s="11"/>
      <c r="I12" s="11"/>
      <c r="AA12"/>
      <c r="AB12"/>
    </row>
    <row r="13" spans="2:28" s="8" customFormat="1" ht="17" thickBot="1">
      <c r="B13" s="17" t="s">
        <v>34</v>
      </c>
      <c r="C13" s="28">
        <f>C11*C12</f>
        <v>61.111111111111107</v>
      </c>
      <c r="G13" s="11"/>
      <c r="H13" s="11"/>
      <c r="I13" s="11"/>
      <c r="AA13"/>
      <c r="AB13"/>
    </row>
    <row r="14" spans="2:28" s="8" customFormat="1" ht="17" thickBot="1">
      <c r="B14" s="7" t="s">
        <v>48</v>
      </c>
      <c r="C14" s="9"/>
      <c r="F14" s="5"/>
      <c r="G14" s="5"/>
      <c r="H14"/>
      <c r="I14" s="11"/>
      <c r="AA14"/>
      <c r="AB14"/>
    </row>
    <row r="15" spans="2:28" s="8" customFormat="1" ht="17" thickBot="1">
      <c r="B15" s="22" t="s">
        <v>35</v>
      </c>
      <c r="C15" s="29">
        <f>(C8-C9)*(C11)*(0.5)</f>
        <v>104.16666666666667</v>
      </c>
      <c r="G15" s="11"/>
      <c r="H15"/>
      <c r="I15" s="11"/>
      <c r="AA15"/>
      <c r="AB15"/>
    </row>
    <row r="16" spans="2:28" s="8" customFormat="1" ht="17" thickBot="1">
      <c r="B16" s="5"/>
      <c r="C16" s="5"/>
      <c r="D16" s="5"/>
      <c r="E16" s="5"/>
      <c r="G16" s="11"/>
      <c r="H16" s="11"/>
      <c r="I16" s="11"/>
      <c r="AA16"/>
      <c r="AB16"/>
    </row>
    <row r="17" spans="2:33" s="8" customFormat="1" ht="17" thickBot="1">
      <c r="B17" s="22" t="s">
        <v>36</v>
      </c>
      <c r="C17" s="32"/>
      <c r="D17" s="33"/>
      <c r="E17" s="33"/>
      <c r="F17" s="33"/>
      <c r="G17" s="42"/>
      <c r="H17" s="43"/>
      <c r="I17" s="11"/>
      <c r="AA17"/>
      <c r="AB17"/>
    </row>
    <row r="18" spans="2:33" s="8" customFormat="1" ht="17" thickBot="1">
      <c r="B18" s="49"/>
      <c r="C18" s="38" t="s">
        <v>38</v>
      </c>
      <c r="D18" s="84">
        <f>G22</f>
        <v>1</v>
      </c>
      <c r="G18" s="10" t="s">
        <v>37</v>
      </c>
      <c r="H18" s="11"/>
      <c r="I18" s="11"/>
      <c r="AA18"/>
      <c r="AB18"/>
    </row>
    <row r="19" spans="2:33" s="8" customFormat="1" ht="16">
      <c r="B19" s="14" t="s">
        <v>11</v>
      </c>
      <c r="C19" s="30">
        <f>C8</f>
        <v>12</v>
      </c>
      <c r="D19" s="63">
        <f>D8</f>
        <v>-0.5</v>
      </c>
      <c r="E19" s="20" t="str">
        <f>E8</f>
        <v>Qd</v>
      </c>
      <c r="G19" s="65">
        <f>ABS(D8)/SUM(ABS(D8),D9)</f>
        <v>0.66666666666666663</v>
      </c>
      <c r="H19" s="11"/>
      <c r="I19" s="11"/>
      <c r="AA19"/>
      <c r="AB19"/>
    </row>
    <row r="20" spans="2:33" s="8" customFormat="1" ht="17" thickBot="1">
      <c r="B20" s="17" t="s">
        <v>13</v>
      </c>
      <c r="C20" s="61">
        <f>C9+D18</f>
        <v>0.5</v>
      </c>
      <c r="D20" s="64">
        <f>D9</f>
        <v>0.25</v>
      </c>
      <c r="E20" s="21" t="str">
        <f>E9</f>
        <v>Qs</v>
      </c>
      <c r="G20" s="66">
        <f>D9/SUM(ABS(D8),D9)</f>
        <v>0.33333333333333331</v>
      </c>
      <c r="H20" s="11"/>
      <c r="I20" s="11"/>
      <c r="AA20"/>
      <c r="AB20"/>
    </row>
    <row r="21" spans="2:33" s="8" customFormat="1" ht="17" thickBot="1">
      <c r="B21" s="7" t="s">
        <v>39</v>
      </c>
      <c r="C21" s="5"/>
      <c r="D21" s="5"/>
      <c r="E21" s="5"/>
      <c r="G21" s="10" t="s">
        <v>30</v>
      </c>
      <c r="H21"/>
      <c r="I21" s="11"/>
      <c r="AA21"/>
      <c r="AB21"/>
    </row>
    <row r="22" spans="2:33" s="8" customFormat="1" ht="17" thickBot="1">
      <c r="B22" s="24" t="s">
        <v>15</v>
      </c>
      <c r="C22" s="25">
        <f>(C19-C20)/(-D19+D20)</f>
        <v>15.333333333333334</v>
      </c>
      <c r="D22" s="26"/>
      <c r="E22" s="27"/>
      <c r="G22" s="62">
        <v>1</v>
      </c>
      <c r="H22"/>
      <c r="I22" s="11"/>
      <c r="AA22"/>
      <c r="AB22"/>
    </row>
    <row r="23" spans="2:33" s="8" customFormat="1" ht="17" thickBot="1">
      <c r="B23" s="24" t="s">
        <v>16</v>
      </c>
      <c r="C23" s="29">
        <f>C19+C22*D19</f>
        <v>4.333333333333333</v>
      </c>
      <c r="F23" s="22" t="s">
        <v>17</v>
      </c>
      <c r="G23" s="23">
        <f>C23/(D19*C22)</f>
        <v>-0.56521739130434778</v>
      </c>
      <c r="H23" s="11"/>
      <c r="I23" s="11"/>
      <c r="AA23"/>
      <c r="AB23"/>
    </row>
    <row r="24" spans="2:33" s="8" customFormat="1" ht="17" thickBot="1">
      <c r="B24" s="17" t="s">
        <v>34</v>
      </c>
      <c r="C24" s="28">
        <f>C22*C23</f>
        <v>66.444444444444443</v>
      </c>
      <c r="E24" s="80" t="s">
        <v>49</v>
      </c>
      <c r="G24" s="11"/>
      <c r="I24" s="11"/>
      <c r="AA24"/>
      <c r="AB24"/>
    </row>
    <row r="25" spans="2:33" s="8" customFormat="1" ht="17" thickBot="1">
      <c r="B25" s="24" t="s">
        <v>35</v>
      </c>
      <c r="C25" s="29">
        <f>C15-G26-G29</f>
        <v>88.166666666666671</v>
      </c>
      <c r="E25" s="50">
        <f>-(C15-C25)/C15</f>
        <v>-0.15359999999999999</v>
      </c>
      <c r="G25" s="11"/>
      <c r="H25" s="79" t="s">
        <v>41</v>
      </c>
      <c r="I25" s="11"/>
      <c r="AA25"/>
      <c r="AB25"/>
    </row>
    <row r="26" spans="2:33" s="8" customFormat="1" ht="17" thickBot="1">
      <c r="B26" s="22" t="s">
        <v>40</v>
      </c>
      <c r="C26" s="35"/>
      <c r="D26" s="44"/>
      <c r="E26" s="26"/>
      <c r="F26" s="26"/>
      <c r="G26" s="85">
        <f>C22*D18</f>
        <v>15.333333333333334</v>
      </c>
      <c r="H26" s="48" t="s">
        <v>42</v>
      </c>
      <c r="I26" s="13"/>
      <c r="AA26"/>
      <c r="AB26"/>
    </row>
    <row r="27" spans="2:33" s="8" customFormat="1" ht="16">
      <c r="B27" s="45"/>
      <c r="C27" s="39"/>
      <c r="D27" s="40"/>
      <c r="E27" s="40"/>
      <c r="F27" s="41" t="s">
        <v>43</v>
      </c>
      <c r="G27" s="47">
        <f>(C23-C12)*C22</f>
        <v>10.222222222222227</v>
      </c>
      <c r="H27" s="67">
        <f>G27/G26</f>
        <v>0.66666666666666696</v>
      </c>
      <c r="I27" s="13"/>
      <c r="AA27"/>
      <c r="AB27"/>
    </row>
    <row r="28" spans="2:33" s="8" customFormat="1" ht="17" thickBot="1">
      <c r="B28" s="46"/>
      <c r="C28" s="36"/>
      <c r="D28" s="18"/>
      <c r="E28" s="18"/>
      <c r="F28" s="37" t="s">
        <v>44</v>
      </c>
      <c r="G28" s="28">
        <f>(C12-(C23-D18))*C22</f>
        <v>5.1111111111111072</v>
      </c>
      <c r="H28" s="68">
        <f>G28/G26</f>
        <v>0.33333333333333304</v>
      </c>
      <c r="I28" s="12"/>
      <c r="AA28"/>
      <c r="AB28"/>
    </row>
    <row r="29" spans="2:33" s="8" customFormat="1" ht="17" thickBot="1">
      <c r="B29" s="22"/>
      <c r="C29" s="35"/>
      <c r="D29" s="26"/>
      <c r="E29" s="26"/>
      <c r="F29" s="38" t="s">
        <v>45</v>
      </c>
      <c r="G29" s="29">
        <f>(C11-C22)*D18*0.5</f>
        <v>0.66666666666666696</v>
      </c>
      <c r="AA29"/>
      <c r="AB29"/>
    </row>
    <row r="30" spans="2:33" s="8" customFormat="1" ht="17" thickBot="1">
      <c r="B30" s="22" t="s">
        <v>50</v>
      </c>
      <c r="C30" s="32"/>
      <c r="D30" s="33"/>
      <c r="E30" s="33"/>
      <c r="F30" s="33"/>
      <c r="G30" s="34">
        <f>G29/G26</f>
        <v>4.3478260869565237E-2</v>
      </c>
      <c r="AA30"/>
      <c r="AB30"/>
    </row>
    <row r="31" spans="2:33" s="8" customFormat="1" ht="16">
      <c r="F31"/>
      <c r="G31"/>
      <c r="H31"/>
      <c r="I31"/>
      <c r="J31"/>
      <c r="K31"/>
      <c r="L31"/>
      <c r="M31"/>
      <c r="N31"/>
      <c r="AF31"/>
      <c r="AG31"/>
    </row>
    <row r="32" spans="2:33" s="8" customFormat="1" ht="16">
      <c r="AF32"/>
      <c r="AG32"/>
    </row>
    <row r="33" spans="3:33" s="8" customFormat="1" ht="16">
      <c r="H33" s="9"/>
      <c r="L33" s="11"/>
      <c r="AF33"/>
      <c r="AG33"/>
    </row>
    <row r="34" spans="3:33" s="8" customFormat="1" ht="17" thickBot="1">
      <c r="H34" s="9"/>
      <c r="L34" s="11"/>
      <c r="AF34"/>
      <c r="AG34"/>
    </row>
    <row r="35" spans="3:33" s="8" customFormat="1" ht="17" thickBot="1">
      <c r="C35" s="88" t="s">
        <v>38</v>
      </c>
      <c r="D35" s="89" t="s">
        <v>52</v>
      </c>
      <c r="E35" s="89" t="s">
        <v>51</v>
      </c>
      <c r="G35" s="8" t="s">
        <v>53</v>
      </c>
      <c r="H35" s="9"/>
      <c r="L35" s="11"/>
      <c r="AF35"/>
      <c r="AG35"/>
    </row>
    <row r="36" spans="3:33" s="8" customFormat="1" ht="17" thickBot="1">
      <c r="C36" s="62">
        <v>1</v>
      </c>
      <c r="D36" s="87">
        <v>15.333333333333334</v>
      </c>
      <c r="E36" s="86">
        <v>4.3478260869565237E-2</v>
      </c>
      <c r="G36" s="8" t="s">
        <v>54</v>
      </c>
      <c r="H36" s="9"/>
      <c r="L36" s="11"/>
      <c r="AF36"/>
      <c r="AG36"/>
    </row>
    <row r="37" spans="3:33" s="8" customFormat="1" ht="17" thickBot="1">
      <c r="C37" s="62">
        <v>1.5</v>
      </c>
      <c r="D37" s="87">
        <v>28</v>
      </c>
      <c r="E37" s="86">
        <v>9.5200000000000007E-2</v>
      </c>
      <c r="G37" s="90">
        <f>16.6666/(2*1.3333)</f>
        <v>6.2501312532813316</v>
      </c>
      <c r="H37" s="9"/>
      <c r="L37" s="11"/>
      <c r="AF37"/>
      <c r="AG37"/>
    </row>
    <row r="38" spans="3:33" s="8" customFormat="1" ht="17" thickBot="1">
      <c r="C38" s="62">
        <v>3</v>
      </c>
      <c r="D38" s="87">
        <v>38</v>
      </c>
      <c r="E38" s="86">
        <v>5.1900000000000002E-2</v>
      </c>
      <c r="G38" s="8" t="s">
        <v>59</v>
      </c>
      <c r="H38" s="9"/>
      <c r="L38" s="11"/>
      <c r="AF38"/>
      <c r="AG38"/>
    </row>
    <row r="39" spans="3:33" s="8" customFormat="1" ht="17" thickBot="1">
      <c r="C39" s="62">
        <v>4</v>
      </c>
      <c r="D39" s="87">
        <v>45.33</v>
      </c>
      <c r="E39" s="86">
        <v>0.23530000000000001</v>
      </c>
      <c r="G39" s="8" t="s">
        <v>60</v>
      </c>
      <c r="H39" s="9"/>
      <c r="L39" s="11"/>
      <c r="AF39"/>
      <c r="AG39"/>
    </row>
    <row r="40" spans="3:33" ht="17" thickBot="1">
      <c r="C40" s="62">
        <v>5</v>
      </c>
      <c r="D40" s="87">
        <v>50</v>
      </c>
      <c r="E40" s="86">
        <v>0.33333333333333343</v>
      </c>
      <c r="G40" s="90">
        <v>52.08</v>
      </c>
      <c r="Z40" s="58"/>
      <c r="AA40" s="58"/>
      <c r="AB40" s="58"/>
      <c r="AC40" s="59"/>
      <c r="AD40" s="59"/>
      <c r="AE40" s="59"/>
    </row>
    <row r="41" spans="3:33" ht="14" customHeight="1" thickBot="1">
      <c r="C41" s="62">
        <v>6</v>
      </c>
      <c r="D41" s="87">
        <v>52</v>
      </c>
      <c r="E41" s="86">
        <v>0.46153846153846168</v>
      </c>
      <c r="G41" s="8" t="s">
        <v>55</v>
      </c>
      <c r="Z41" s="58"/>
      <c r="AA41" s="58"/>
      <c r="AB41" s="58"/>
      <c r="AC41" s="59"/>
      <c r="AD41" s="59"/>
      <c r="AE41" s="59"/>
    </row>
    <row r="42" spans="3:33" ht="17" thickBot="1">
      <c r="C42" s="62">
        <v>7</v>
      </c>
      <c r="D42" s="87">
        <v>51.333333333333329</v>
      </c>
      <c r="E42" s="86">
        <v>0.63636363636363646</v>
      </c>
      <c r="G42" s="8" t="s">
        <v>56</v>
      </c>
      <c r="Z42" s="58"/>
      <c r="AA42" s="58"/>
      <c r="AB42" s="58"/>
      <c r="AC42" s="59"/>
      <c r="AD42" s="59"/>
      <c r="AE42" s="59"/>
    </row>
    <row r="43" spans="3:33" ht="17" thickBot="1">
      <c r="C43" s="62">
        <v>8</v>
      </c>
      <c r="D43" s="87">
        <v>48</v>
      </c>
      <c r="E43" s="86">
        <v>0.88888888888888895</v>
      </c>
      <c r="G43" s="91">
        <f>8.33</f>
        <v>8.33</v>
      </c>
      <c r="Z43" s="58"/>
      <c r="AA43" s="58"/>
      <c r="AB43" s="58"/>
      <c r="AC43" s="59"/>
      <c r="AD43" s="59"/>
      <c r="AE43" s="59"/>
    </row>
    <row r="44" spans="3:33" ht="17" thickBot="1">
      <c r="C44" s="62">
        <v>9</v>
      </c>
      <c r="D44" s="87">
        <v>42</v>
      </c>
      <c r="E44" s="86">
        <v>1.2857000000000001</v>
      </c>
      <c r="G44" s="8" t="s">
        <v>57</v>
      </c>
      <c r="Z44" s="58"/>
      <c r="AA44" s="58"/>
      <c r="AB44" s="58"/>
      <c r="AC44" s="59"/>
      <c r="AD44" s="59"/>
      <c r="AE44" s="59"/>
    </row>
    <row r="45" spans="3:33" ht="17" thickBot="1">
      <c r="C45" s="62">
        <v>10</v>
      </c>
      <c r="D45" s="87">
        <v>33.33</v>
      </c>
      <c r="E45" s="86">
        <v>2</v>
      </c>
      <c r="G45" s="8" t="s">
        <v>58</v>
      </c>
      <c r="AB45" s="8"/>
      <c r="AC45" s="11"/>
      <c r="AD45" s="11"/>
      <c r="AE45" s="11"/>
    </row>
    <row r="46" spans="3:33" ht="17" thickBot="1">
      <c r="C46" s="62">
        <v>11</v>
      </c>
      <c r="D46" s="87">
        <v>22</v>
      </c>
      <c r="E46" s="86">
        <v>3.6667000000000001</v>
      </c>
      <c r="G46" s="91">
        <v>16.670000000000002</v>
      </c>
      <c r="H46" s="92" t="s">
        <v>61</v>
      </c>
      <c r="AB46" s="8"/>
      <c r="AC46" s="11"/>
      <c r="AD46" s="11"/>
      <c r="AE46" s="11"/>
    </row>
    <row r="47" spans="3:33" ht="17" thickBot="1">
      <c r="C47" s="62">
        <v>12</v>
      </c>
      <c r="D47" s="87">
        <v>8</v>
      </c>
      <c r="E47" s="86">
        <v>12</v>
      </c>
      <c r="G47" s="5" t="s">
        <v>62</v>
      </c>
      <c r="AB47" s="8"/>
      <c r="AC47" s="11"/>
      <c r="AD47" s="11"/>
      <c r="AE47" s="11"/>
    </row>
    <row r="48" spans="3:33" ht="13">
      <c r="G48" s="5" t="s">
        <v>63</v>
      </c>
    </row>
    <row r="50" spans="2:16" s="69" customFormat="1" ht="1" customHeight="1">
      <c r="C50" s="73" t="s">
        <v>24</v>
      </c>
      <c r="E50" s="73" t="s">
        <v>22</v>
      </c>
      <c r="G50" s="73" t="s">
        <v>20</v>
      </c>
      <c r="H50" s="74"/>
      <c r="K50" s="55" t="str">
        <f t="shared" ref="K50:K81" si="0">B52</f>
        <v>Q</v>
      </c>
      <c r="L50" s="55" t="s">
        <v>0</v>
      </c>
      <c r="M50" s="55" t="s">
        <v>1</v>
      </c>
      <c r="N50" s="56" t="s">
        <v>9</v>
      </c>
      <c r="O50" s="57"/>
      <c r="P50" s="58"/>
    </row>
    <row r="51" spans="2:16" s="69" customFormat="1" ht="1" customHeight="1">
      <c r="B51" s="73" t="s">
        <v>26</v>
      </c>
      <c r="C51" s="74"/>
      <c r="D51" s="75" t="s">
        <v>25</v>
      </c>
      <c r="E51" s="76" t="s">
        <v>23</v>
      </c>
      <c r="G51" s="76"/>
      <c r="H51" s="73" t="s">
        <v>21</v>
      </c>
      <c r="I51" s="12"/>
      <c r="J51" s="12"/>
      <c r="K51" s="58">
        <f t="shared" si="0"/>
        <v>0</v>
      </c>
      <c r="L51" s="59">
        <f t="shared" ref="L51:L81" si="1">IF(C53&gt;0,C53,)</f>
        <v>12</v>
      </c>
      <c r="M51" s="59">
        <f t="shared" ref="M51:M81" si="2">D53</f>
        <v>-0.5</v>
      </c>
      <c r="N51" s="59">
        <f t="shared" ref="N51:N81" si="3">E53</f>
        <v>0.5</v>
      </c>
      <c r="O51" s="60">
        <f t="shared" ref="O51:O81" si="4">IF(K51&lt;=$C$22,$C$23,)</f>
        <v>4.333333333333333</v>
      </c>
      <c r="P51" s="60">
        <f t="shared" ref="P51:P81" si="5">IF($C$22&gt;=K51,($C$23-$G$22),)</f>
        <v>3.333333333333333</v>
      </c>
    </row>
    <row r="52" spans="2:16" s="69" customFormat="1" ht="1" customHeight="1">
      <c r="B52" s="76" t="s">
        <v>2</v>
      </c>
      <c r="C52" s="76" t="s">
        <v>3</v>
      </c>
      <c r="D52" s="76" t="s">
        <v>4</v>
      </c>
      <c r="E52" s="76" t="s">
        <v>5</v>
      </c>
      <c r="G52" s="76" t="s">
        <v>2</v>
      </c>
      <c r="H52" s="76" t="s">
        <v>27</v>
      </c>
      <c r="I52" s="76" t="s">
        <v>8</v>
      </c>
      <c r="J52" s="12" t="s">
        <v>28</v>
      </c>
      <c r="K52" s="58">
        <f t="shared" si="0"/>
        <v>1</v>
      </c>
      <c r="L52" s="59">
        <f t="shared" si="1"/>
        <v>11.5</v>
      </c>
      <c r="M52" s="59">
        <f t="shared" si="2"/>
        <v>-0.25</v>
      </c>
      <c r="N52" s="59">
        <f t="shared" si="3"/>
        <v>0.75</v>
      </c>
      <c r="O52" s="60">
        <f t="shared" si="4"/>
        <v>4.333333333333333</v>
      </c>
      <c r="P52" s="60">
        <f t="shared" si="5"/>
        <v>3.333333333333333</v>
      </c>
    </row>
    <row r="53" spans="2:16" s="69" customFormat="1" ht="1" customHeight="1">
      <c r="B53" s="12">
        <v>0</v>
      </c>
      <c r="C53" s="70">
        <f t="shared" ref="C53:C83" si="6">($C$5-B53)/(-$D$5)</f>
        <v>12</v>
      </c>
      <c r="D53" s="70">
        <f t="shared" ref="D53:D83" si="7">(B53-$C$6)/$D$6</f>
        <v>-0.5</v>
      </c>
      <c r="E53" s="70">
        <f t="shared" ref="E53:E83" si="8">D53+$D$18</f>
        <v>0.5</v>
      </c>
      <c r="G53" s="75">
        <v>0</v>
      </c>
      <c r="H53" s="71">
        <v>0</v>
      </c>
      <c r="I53" s="70">
        <f t="shared" ref="I53:I83" si="9">IF((H53-$G$22*G53)&lt;0,0,(H53-$G$22*G53))</f>
        <v>0</v>
      </c>
      <c r="J53" s="70">
        <f>H53-I53</f>
        <v>0</v>
      </c>
      <c r="K53" s="58">
        <f t="shared" si="0"/>
        <v>2</v>
      </c>
      <c r="L53" s="59">
        <f t="shared" si="1"/>
        <v>11</v>
      </c>
      <c r="M53" s="59">
        <f t="shared" si="2"/>
        <v>0</v>
      </c>
      <c r="N53" s="59">
        <f t="shared" si="3"/>
        <v>1</v>
      </c>
      <c r="O53" s="60">
        <f t="shared" si="4"/>
        <v>4.333333333333333</v>
      </c>
      <c r="P53" s="60">
        <f t="shared" si="5"/>
        <v>3.333333333333333</v>
      </c>
    </row>
    <row r="54" spans="2:16" s="69" customFormat="1" ht="1" customHeight="1">
      <c r="B54" s="12">
        <v>1</v>
      </c>
      <c r="C54" s="70">
        <f t="shared" si="6"/>
        <v>11.5</v>
      </c>
      <c r="D54" s="70">
        <f t="shared" si="7"/>
        <v>-0.25</v>
      </c>
      <c r="E54" s="70">
        <f t="shared" si="8"/>
        <v>0.75</v>
      </c>
      <c r="G54" s="12">
        <v>1</v>
      </c>
      <c r="H54" s="70">
        <f t="shared" ref="H54:H83" si="10">IF(C54*G54&gt;0,C54*G54,)</f>
        <v>11.5</v>
      </c>
      <c r="I54" s="70">
        <f t="shared" si="9"/>
        <v>10.5</v>
      </c>
      <c r="J54" s="70">
        <f t="shared" ref="J54:J83" si="11">IF(I54&lt;=0,0,H54-I54)</f>
        <v>1</v>
      </c>
      <c r="K54" s="58">
        <f t="shared" si="0"/>
        <v>3</v>
      </c>
      <c r="L54" s="59">
        <f t="shared" si="1"/>
        <v>10.5</v>
      </c>
      <c r="M54" s="59">
        <f t="shared" si="2"/>
        <v>0.25</v>
      </c>
      <c r="N54" s="59">
        <f t="shared" si="3"/>
        <v>1.25</v>
      </c>
      <c r="O54" s="60">
        <f t="shared" si="4"/>
        <v>4.333333333333333</v>
      </c>
      <c r="P54" s="60">
        <f t="shared" si="5"/>
        <v>3.333333333333333</v>
      </c>
    </row>
    <row r="55" spans="2:16" s="69" customFormat="1" ht="1" customHeight="1">
      <c r="B55" s="12">
        <v>2</v>
      </c>
      <c r="C55" s="70">
        <f t="shared" si="6"/>
        <v>11</v>
      </c>
      <c r="D55" s="70">
        <f t="shared" si="7"/>
        <v>0</v>
      </c>
      <c r="E55" s="70">
        <f t="shared" si="8"/>
        <v>1</v>
      </c>
      <c r="G55" s="12">
        <v>2</v>
      </c>
      <c r="H55" s="70">
        <f t="shared" si="10"/>
        <v>22</v>
      </c>
      <c r="I55" s="70">
        <f t="shared" si="9"/>
        <v>20</v>
      </c>
      <c r="J55" s="70">
        <f t="shared" si="11"/>
        <v>2</v>
      </c>
      <c r="K55" s="58">
        <f t="shared" si="0"/>
        <v>4</v>
      </c>
      <c r="L55" s="59">
        <f t="shared" si="1"/>
        <v>10</v>
      </c>
      <c r="M55" s="59">
        <f t="shared" si="2"/>
        <v>0.5</v>
      </c>
      <c r="N55" s="59">
        <f t="shared" si="3"/>
        <v>1.5</v>
      </c>
      <c r="O55" s="60">
        <f t="shared" si="4"/>
        <v>4.333333333333333</v>
      </c>
      <c r="P55" s="60">
        <f t="shared" si="5"/>
        <v>3.333333333333333</v>
      </c>
    </row>
    <row r="56" spans="2:16" s="69" customFormat="1" ht="1" customHeight="1">
      <c r="B56" s="12">
        <v>3</v>
      </c>
      <c r="C56" s="70">
        <f t="shared" si="6"/>
        <v>10.5</v>
      </c>
      <c r="D56" s="70">
        <f t="shared" si="7"/>
        <v>0.25</v>
      </c>
      <c r="E56" s="70">
        <f t="shared" si="8"/>
        <v>1.25</v>
      </c>
      <c r="G56" s="12">
        <v>3</v>
      </c>
      <c r="H56" s="70">
        <f t="shared" si="10"/>
        <v>31.5</v>
      </c>
      <c r="I56" s="70">
        <f t="shared" si="9"/>
        <v>28.5</v>
      </c>
      <c r="J56" s="70">
        <f t="shared" si="11"/>
        <v>3</v>
      </c>
      <c r="K56" s="58">
        <f t="shared" si="0"/>
        <v>5</v>
      </c>
      <c r="L56" s="59">
        <f t="shared" si="1"/>
        <v>9.5</v>
      </c>
      <c r="M56" s="59">
        <f t="shared" si="2"/>
        <v>0.75</v>
      </c>
      <c r="N56" s="59">
        <f t="shared" si="3"/>
        <v>1.75</v>
      </c>
      <c r="O56" s="60">
        <f t="shared" si="4"/>
        <v>4.333333333333333</v>
      </c>
      <c r="P56" s="60">
        <f t="shared" si="5"/>
        <v>3.333333333333333</v>
      </c>
    </row>
    <row r="57" spans="2:16" s="69" customFormat="1" ht="1" customHeight="1">
      <c r="B57" s="12">
        <v>4</v>
      </c>
      <c r="C57" s="70">
        <f t="shared" si="6"/>
        <v>10</v>
      </c>
      <c r="D57" s="70">
        <f t="shared" si="7"/>
        <v>0.5</v>
      </c>
      <c r="E57" s="70">
        <f t="shared" si="8"/>
        <v>1.5</v>
      </c>
      <c r="G57" s="12">
        <v>4</v>
      </c>
      <c r="H57" s="70">
        <f t="shared" si="10"/>
        <v>40</v>
      </c>
      <c r="I57" s="70">
        <f t="shared" si="9"/>
        <v>36</v>
      </c>
      <c r="J57" s="70">
        <f t="shared" si="11"/>
        <v>4</v>
      </c>
      <c r="K57" s="58">
        <f t="shared" si="0"/>
        <v>6</v>
      </c>
      <c r="L57" s="59">
        <f t="shared" si="1"/>
        <v>9</v>
      </c>
      <c r="M57" s="59">
        <f t="shared" si="2"/>
        <v>1</v>
      </c>
      <c r="N57" s="59">
        <f t="shared" si="3"/>
        <v>2</v>
      </c>
      <c r="O57" s="60">
        <f t="shared" si="4"/>
        <v>4.333333333333333</v>
      </c>
      <c r="P57" s="60">
        <f t="shared" si="5"/>
        <v>3.333333333333333</v>
      </c>
    </row>
    <row r="58" spans="2:16" s="69" customFormat="1" ht="1" customHeight="1">
      <c r="B58" s="12">
        <v>5</v>
      </c>
      <c r="C58" s="70">
        <f t="shared" si="6"/>
        <v>9.5</v>
      </c>
      <c r="D58" s="70">
        <f t="shared" si="7"/>
        <v>0.75</v>
      </c>
      <c r="E58" s="70">
        <f t="shared" si="8"/>
        <v>1.75</v>
      </c>
      <c r="G58" s="12">
        <v>5</v>
      </c>
      <c r="H58" s="70">
        <f t="shared" si="10"/>
        <v>47.5</v>
      </c>
      <c r="I58" s="70">
        <f t="shared" si="9"/>
        <v>42.5</v>
      </c>
      <c r="J58" s="70">
        <f t="shared" si="11"/>
        <v>5</v>
      </c>
      <c r="K58" s="58">
        <f t="shared" si="0"/>
        <v>7</v>
      </c>
      <c r="L58" s="59">
        <f t="shared" si="1"/>
        <v>8.5</v>
      </c>
      <c r="M58" s="59">
        <f t="shared" si="2"/>
        <v>1.25</v>
      </c>
      <c r="N58" s="59">
        <f t="shared" si="3"/>
        <v>2.25</v>
      </c>
      <c r="O58" s="60">
        <f t="shared" si="4"/>
        <v>4.333333333333333</v>
      </c>
      <c r="P58" s="60">
        <f t="shared" si="5"/>
        <v>3.333333333333333</v>
      </c>
    </row>
    <row r="59" spans="2:16" s="12" customFormat="1" ht="1" customHeight="1">
      <c r="B59" s="12">
        <v>6</v>
      </c>
      <c r="C59" s="70">
        <f t="shared" si="6"/>
        <v>9</v>
      </c>
      <c r="D59" s="70">
        <f t="shared" si="7"/>
        <v>1</v>
      </c>
      <c r="E59" s="70">
        <f t="shared" si="8"/>
        <v>2</v>
      </c>
      <c r="G59" s="12">
        <v>6</v>
      </c>
      <c r="H59" s="70">
        <f t="shared" si="10"/>
        <v>54</v>
      </c>
      <c r="I59" s="70">
        <f t="shared" si="9"/>
        <v>48</v>
      </c>
      <c r="J59" s="70">
        <f t="shared" si="11"/>
        <v>6</v>
      </c>
      <c r="K59" s="58">
        <f t="shared" si="0"/>
        <v>8</v>
      </c>
      <c r="L59" s="59">
        <f t="shared" si="1"/>
        <v>8</v>
      </c>
      <c r="M59" s="59">
        <f t="shared" si="2"/>
        <v>1.5</v>
      </c>
      <c r="N59" s="59">
        <f t="shared" si="3"/>
        <v>2.5</v>
      </c>
      <c r="O59" s="60">
        <f t="shared" si="4"/>
        <v>4.333333333333333</v>
      </c>
      <c r="P59" s="60">
        <f t="shared" si="5"/>
        <v>3.333333333333333</v>
      </c>
    </row>
    <row r="60" spans="2:16" s="12" customFormat="1" ht="1" customHeight="1">
      <c r="B60" s="12">
        <v>7</v>
      </c>
      <c r="C60" s="70">
        <f t="shared" si="6"/>
        <v>8.5</v>
      </c>
      <c r="D60" s="70">
        <f t="shared" si="7"/>
        <v>1.25</v>
      </c>
      <c r="E60" s="70">
        <f t="shared" si="8"/>
        <v>2.25</v>
      </c>
      <c r="G60" s="12">
        <v>7</v>
      </c>
      <c r="H60" s="70">
        <f t="shared" si="10"/>
        <v>59.5</v>
      </c>
      <c r="I60" s="70">
        <f t="shared" si="9"/>
        <v>52.5</v>
      </c>
      <c r="J60" s="70">
        <f t="shared" si="11"/>
        <v>7</v>
      </c>
      <c r="K60" s="58">
        <f t="shared" si="0"/>
        <v>9</v>
      </c>
      <c r="L60" s="59">
        <f t="shared" si="1"/>
        <v>7.5</v>
      </c>
      <c r="M60" s="59">
        <f t="shared" si="2"/>
        <v>1.75</v>
      </c>
      <c r="N60" s="59">
        <f t="shared" si="3"/>
        <v>2.75</v>
      </c>
      <c r="O60" s="60">
        <f t="shared" si="4"/>
        <v>4.333333333333333</v>
      </c>
      <c r="P60" s="60">
        <f t="shared" si="5"/>
        <v>3.333333333333333</v>
      </c>
    </row>
    <row r="61" spans="2:16" s="12" customFormat="1" ht="1" customHeight="1">
      <c r="B61" s="12">
        <v>8</v>
      </c>
      <c r="C61" s="70">
        <f t="shared" si="6"/>
        <v>8</v>
      </c>
      <c r="D61" s="70">
        <f t="shared" si="7"/>
        <v>1.5</v>
      </c>
      <c r="E61" s="70">
        <f t="shared" si="8"/>
        <v>2.5</v>
      </c>
      <c r="G61" s="12">
        <v>8</v>
      </c>
      <c r="H61" s="70">
        <f t="shared" si="10"/>
        <v>64</v>
      </c>
      <c r="I61" s="70">
        <f t="shared" si="9"/>
        <v>56</v>
      </c>
      <c r="J61" s="70">
        <f t="shared" si="11"/>
        <v>8</v>
      </c>
      <c r="K61" s="58">
        <f t="shared" si="0"/>
        <v>10</v>
      </c>
      <c r="L61" s="59">
        <f t="shared" si="1"/>
        <v>7</v>
      </c>
      <c r="M61" s="59">
        <f t="shared" si="2"/>
        <v>2</v>
      </c>
      <c r="N61" s="59">
        <f t="shared" si="3"/>
        <v>3</v>
      </c>
      <c r="O61" s="60">
        <f t="shared" si="4"/>
        <v>4.333333333333333</v>
      </c>
      <c r="P61" s="60">
        <f t="shared" si="5"/>
        <v>3.333333333333333</v>
      </c>
    </row>
    <row r="62" spans="2:16" s="12" customFormat="1" ht="1" customHeight="1">
      <c r="B62" s="12">
        <v>9</v>
      </c>
      <c r="C62" s="70">
        <f t="shared" si="6"/>
        <v>7.5</v>
      </c>
      <c r="D62" s="70">
        <f t="shared" si="7"/>
        <v>1.75</v>
      </c>
      <c r="E62" s="70">
        <f t="shared" si="8"/>
        <v>2.75</v>
      </c>
      <c r="G62" s="12">
        <v>9</v>
      </c>
      <c r="H62" s="70">
        <f t="shared" si="10"/>
        <v>67.5</v>
      </c>
      <c r="I62" s="70">
        <f t="shared" si="9"/>
        <v>58.5</v>
      </c>
      <c r="J62" s="70">
        <f t="shared" si="11"/>
        <v>9</v>
      </c>
      <c r="K62" s="58">
        <f t="shared" si="0"/>
        <v>11</v>
      </c>
      <c r="L62" s="59">
        <f t="shared" si="1"/>
        <v>6.5</v>
      </c>
      <c r="M62" s="59">
        <f t="shared" si="2"/>
        <v>2.25</v>
      </c>
      <c r="N62" s="59">
        <f t="shared" si="3"/>
        <v>3.25</v>
      </c>
      <c r="O62" s="60">
        <f t="shared" si="4"/>
        <v>4.333333333333333</v>
      </c>
      <c r="P62" s="60">
        <f t="shared" si="5"/>
        <v>3.333333333333333</v>
      </c>
    </row>
    <row r="63" spans="2:16" s="12" customFormat="1" ht="1" customHeight="1">
      <c r="B63" s="12">
        <v>10</v>
      </c>
      <c r="C63" s="70">
        <f t="shared" si="6"/>
        <v>7</v>
      </c>
      <c r="D63" s="70">
        <f t="shared" si="7"/>
        <v>2</v>
      </c>
      <c r="E63" s="70">
        <f t="shared" si="8"/>
        <v>3</v>
      </c>
      <c r="G63" s="12">
        <v>10</v>
      </c>
      <c r="H63" s="70">
        <f t="shared" si="10"/>
        <v>70</v>
      </c>
      <c r="I63" s="70">
        <f t="shared" si="9"/>
        <v>60</v>
      </c>
      <c r="J63" s="70">
        <f t="shared" si="11"/>
        <v>10</v>
      </c>
      <c r="K63" s="58">
        <f t="shared" si="0"/>
        <v>12</v>
      </c>
      <c r="L63" s="59">
        <f t="shared" si="1"/>
        <v>6</v>
      </c>
      <c r="M63" s="59">
        <f t="shared" si="2"/>
        <v>2.5</v>
      </c>
      <c r="N63" s="59">
        <f t="shared" si="3"/>
        <v>3.5</v>
      </c>
      <c r="O63" s="60">
        <f t="shared" si="4"/>
        <v>4.333333333333333</v>
      </c>
      <c r="P63" s="60">
        <f t="shared" si="5"/>
        <v>3.333333333333333</v>
      </c>
    </row>
    <row r="64" spans="2:16" s="12" customFormat="1" ht="1" customHeight="1">
      <c r="B64" s="12">
        <v>11</v>
      </c>
      <c r="C64" s="70">
        <f t="shared" si="6"/>
        <v>6.5</v>
      </c>
      <c r="D64" s="70">
        <f t="shared" si="7"/>
        <v>2.25</v>
      </c>
      <c r="E64" s="70">
        <f t="shared" si="8"/>
        <v>3.25</v>
      </c>
      <c r="G64" s="12">
        <v>11</v>
      </c>
      <c r="H64" s="70">
        <f t="shared" si="10"/>
        <v>71.5</v>
      </c>
      <c r="I64" s="70">
        <f t="shared" si="9"/>
        <v>60.5</v>
      </c>
      <c r="J64" s="70">
        <f t="shared" si="11"/>
        <v>11</v>
      </c>
      <c r="K64" s="58">
        <f t="shared" si="0"/>
        <v>13</v>
      </c>
      <c r="L64" s="59">
        <f t="shared" si="1"/>
        <v>5.5</v>
      </c>
      <c r="M64" s="59">
        <f t="shared" si="2"/>
        <v>2.75</v>
      </c>
      <c r="N64" s="59">
        <f t="shared" si="3"/>
        <v>3.75</v>
      </c>
      <c r="O64" s="60">
        <f t="shared" si="4"/>
        <v>4.333333333333333</v>
      </c>
      <c r="P64" s="60">
        <f t="shared" si="5"/>
        <v>3.333333333333333</v>
      </c>
    </row>
    <row r="65" spans="2:16" s="12" customFormat="1" ht="1" customHeight="1">
      <c r="B65" s="12">
        <v>12</v>
      </c>
      <c r="C65" s="70">
        <f t="shared" si="6"/>
        <v>6</v>
      </c>
      <c r="D65" s="70">
        <f t="shared" si="7"/>
        <v>2.5</v>
      </c>
      <c r="E65" s="70">
        <f t="shared" si="8"/>
        <v>3.5</v>
      </c>
      <c r="G65" s="12">
        <v>12</v>
      </c>
      <c r="H65" s="70">
        <f t="shared" si="10"/>
        <v>72</v>
      </c>
      <c r="I65" s="70">
        <f t="shared" si="9"/>
        <v>60</v>
      </c>
      <c r="J65" s="70">
        <f t="shared" si="11"/>
        <v>12</v>
      </c>
      <c r="K65" s="58">
        <f t="shared" si="0"/>
        <v>14</v>
      </c>
      <c r="L65" s="59">
        <f t="shared" si="1"/>
        <v>5</v>
      </c>
      <c r="M65" s="59">
        <f t="shared" si="2"/>
        <v>3</v>
      </c>
      <c r="N65" s="59">
        <f t="shared" si="3"/>
        <v>4</v>
      </c>
      <c r="O65" s="60">
        <f t="shared" si="4"/>
        <v>4.333333333333333</v>
      </c>
      <c r="P65" s="60">
        <f t="shared" si="5"/>
        <v>3.333333333333333</v>
      </c>
    </row>
    <row r="66" spans="2:16" s="12" customFormat="1" ht="1" customHeight="1">
      <c r="B66" s="12">
        <v>13</v>
      </c>
      <c r="C66" s="70">
        <f t="shared" si="6"/>
        <v>5.5</v>
      </c>
      <c r="D66" s="70">
        <f t="shared" si="7"/>
        <v>2.75</v>
      </c>
      <c r="E66" s="70">
        <f t="shared" si="8"/>
        <v>3.75</v>
      </c>
      <c r="G66" s="12">
        <v>13</v>
      </c>
      <c r="H66" s="70">
        <f t="shared" si="10"/>
        <v>71.5</v>
      </c>
      <c r="I66" s="70">
        <f t="shared" si="9"/>
        <v>58.5</v>
      </c>
      <c r="J66" s="70">
        <f t="shared" si="11"/>
        <v>13</v>
      </c>
      <c r="K66" s="58">
        <f t="shared" si="0"/>
        <v>15</v>
      </c>
      <c r="L66" s="59">
        <f t="shared" si="1"/>
        <v>4.5</v>
      </c>
      <c r="M66" s="59">
        <f t="shared" si="2"/>
        <v>3.25</v>
      </c>
      <c r="N66" s="59">
        <f t="shared" si="3"/>
        <v>4.25</v>
      </c>
      <c r="O66" s="60">
        <f t="shared" si="4"/>
        <v>4.333333333333333</v>
      </c>
      <c r="P66" s="60">
        <f t="shared" si="5"/>
        <v>3.333333333333333</v>
      </c>
    </row>
    <row r="67" spans="2:16" s="12" customFormat="1" ht="1" customHeight="1">
      <c r="B67" s="12">
        <v>14</v>
      </c>
      <c r="C67" s="70">
        <f t="shared" si="6"/>
        <v>5</v>
      </c>
      <c r="D67" s="70">
        <f t="shared" si="7"/>
        <v>3</v>
      </c>
      <c r="E67" s="70">
        <f t="shared" si="8"/>
        <v>4</v>
      </c>
      <c r="G67" s="12">
        <v>14</v>
      </c>
      <c r="H67" s="70">
        <f t="shared" si="10"/>
        <v>70</v>
      </c>
      <c r="I67" s="70">
        <f t="shared" si="9"/>
        <v>56</v>
      </c>
      <c r="J67" s="70">
        <f t="shared" si="11"/>
        <v>14</v>
      </c>
      <c r="K67" s="58">
        <f t="shared" si="0"/>
        <v>16</v>
      </c>
      <c r="L67" s="59">
        <f t="shared" si="1"/>
        <v>4</v>
      </c>
      <c r="M67" s="59">
        <f t="shared" si="2"/>
        <v>3.5</v>
      </c>
      <c r="N67" s="59">
        <f t="shared" si="3"/>
        <v>4.5</v>
      </c>
      <c r="O67" s="60">
        <f t="shared" si="4"/>
        <v>0</v>
      </c>
      <c r="P67" s="60">
        <f t="shared" si="5"/>
        <v>0</v>
      </c>
    </row>
    <row r="68" spans="2:16" s="12" customFormat="1" ht="1" customHeight="1">
      <c r="B68" s="12">
        <v>15</v>
      </c>
      <c r="C68" s="70">
        <f t="shared" si="6"/>
        <v>4.5</v>
      </c>
      <c r="D68" s="70">
        <f t="shared" si="7"/>
        <v>3.25</v>
      </c>
      <c r="E68" s="70">
        <f t="shared" si="8"/>
        <v>4.25</v>
      </c>
      <c r="G68" s="12">
        <v>15</v>
      </c>
      <c r="H68" s="70">
        <f t="shared" si="10"/>
        <v>67.5</v>
      </c>
      <c r="I68" s="70">
        <f t="shared" si="9"/>
        <v>52.5</v>
      </c>
      <c r="J68" s="70">
        <f t="shared" si="11"/>
        <v>15</v>
      </c>
      <c r="K68" s="58">
        <f t="shared" si="0"/>
        <v>17</v>
      </c>
      <c r="L68" s="59">
        <f t="shared" si="1"/>
        <v>3.5</v>
      </c>
      <c r="M68" s="59">
        <f t="shared" si="2"/>
        <v>3.75</v>
      </c>
      <c r="N68" s="59">
        <f t="shared" si="3"/>
        <v>4.75</v>
      </c>
      <c r="O68" s="60">
        <f t="shared" si="4"/>
        <v>0</v>
      </c>
      <c r="P68" s="60">
        <f t="shared" si="5"/>
        <v>0</v>
      </c>
    </row>
    <row r="69" spans="2:16" s="12" customFormat="1" ht="1" customHeight="1">
      <c r="B69" s="12">
        <v>16</v>
      </c>
      <c r="C69" s="70">
        <f t="shared" si="6"/>
        <v>4</v>
      </c>
      <c r="D69" s="70">
        <f t="shared" si="7"/>
        <v>3.5</v>
      </c>
      <c r="E69" s="70">
        <f t="shared" si="8"/>
        <v>4.5</v>
      </c>
      <c r="G69" s="12">
        <v>16</v>
      </c>
      <c r="H69" s="70">
        <f t="shared" si="10"/>
        <v>64</v>
      </c>
      <c r="I69" s="70">
        <f t="shared" si="9"/>
        <v>48</v>
      </c>
      <c r="J69" s="70">
        <f t="shared" si="11"/>
        <v>16</v>
      </c>
      <c r="K69" s="58">
        <f t="shared" si="0"/>
        <v>18</v>
      </c>
      <c r="L69" s="59">
        <f t="shared" si="1"/>
        <v>3</v>
      </c>
      <c r="M69" s="59">
        <f t="shared" si="2"/>
        <v>4</v>
      </c>
      <c r="N69" s="59">
        <f t="shared" si="3"/>
        <v>5</v>
      </c>
      <c r="O69" s="60">
        <f t="shared" si="4"/>
        <v>0</v>
      </c>
      <c r="P69" s="60">
        <f t="shared" si="5"/>
        <v>0</v>
      </c>
    </row>
    <row r="70" spans="2:16" s="12" customFormat="1" ht="1" customHeight="1">
      <c r="B70" s="12">
        <v>17</v>
      </c>
      <c r="C70" s="70">
        <f t="shared" si="6"/>
        <v>3.5</v>
      </c>
      <c r="D70" s="70">
        <f t="shared" si="7"/>
        <v>3.75</v>
      </c>
      <c r="E70" s="70">
        <f t="shared" si="8"/>
        <v>4.75</v>
      </c>
      <c r="G70" s="12">
        <v>17</v>
      </c>
      <c r="H70" s="70">
        <f t="shared" si="10"/>
        <v>59.5</v>
      </c>
      <c r="I70" s="70">
        <f t="shared" si="9"/>
        <v>42.5</v>
      </c>
      <c r="J70" s="70">
        <f t="shared" si="11"/>
        <v>17</v>
      </c>
      <c r="K70" s="58">
        <f t="shared" si="0"/>
        <v>19</v>
      </c>
      <c r="L70" s="59">
        <f t="shared" si="1"/>
        <v>2.5</v>
      </c>
      <c r="M70" s="59">
        <f t="shared" si="2"/>
        <v>4.25</v>
      </c>
      <c r="N70" s="59">
        <f t="shared" si="3"/>
        <v>5.25</v>
      </c>
      <c r="O70" s="60">
        <f t="shared" si="4"/>
        <v>0</v>
      </c>
      <c r="P70" s="60">
        <f t="shared" si="5"/>
        <v>0</v>
      </c>
    </row>
    <row r="71" spans="2:16" s="12" customFormat="1" ht="1" customHeight="1">
      <c r="B71" s="12">
        <v>18</v>
      </c>
      <c r="C71" s="70">
        <f t="shared" si="6"/>
        <v>3</v>
      </c>
      <c r="D71" s="70">
        <f t="shared" si="7"/>
        <v>4</v>
      </c>
      <c r="E71" s="70">
        <f t="shared" si="8"/>
        <v>5</v>
      </c>
      <c r="G71" s="12">
        <v>18</v>
      </c>
      <c r="H71" s="70">
        <f t="shared" si="10"/>
        <v>54</v>
      </c>
      <c r="I71" s="70">
        <f t="shared" si="9"/>
        <v>36</v>
      </c>
      <c r="J71" s="70">
        <f t="shared" si="11"/>
        <v>18</v>
      </c>
      <c r="K71" s="58">
        <f t="shared" si="0"/>
        <v>20</v>
      </c>
      <c r="L71" s="59">
        <f t="shared" si="1"/>
        <v>2</v>
      </c>
      <c r="M71" s="59">
        <f t="shared" si="2"/>
        <v>4.5</v>
      </c>
      <c r="N71" s="59">
        <f t="shared" si="3"/>
        <v>5.5</v>
      </c>
      <c r="O71" s="60">
        <f t="shared" si="4"/>
        <v>0</v>
      </c>
      <c r="P71" s="60">
        <f t="shared" si="5"/>
        <v>0</v>
      </c>
    </row>
    <row r="72" spans="2:16" s="12" customFormat="1" ht="1" customHeight="1">
      <c r="B72" s="12">
        <v>19</v>
      </c>
      <c r="C72" s="70">
        <f t="shared" si="6"/>
        <v>2.5</v>
      </c>
      <c r="D72" s="70">
        <f t="shared" si="7"/>
        <v>4.25</v>
      </c>
      <c r="E72" s="70">
        <f t="shared" si="8"/>
        <v>5.25</v>
      </c>
      <c r="G72" s="12">
        <v>19</v>
      </c>
      <c r="H72" s="70">
        <f t="shared" si="10"/>
        <v>47.5</v>
      </c>
      <c r="I72" s="70">
        <f t="shared" si="9"/>
        <v>28.5</v>
      </c>
      <c r="J72" s="70">
        <f t="shared" si="11"/>
        <v>19</v>
      </c>
      <c r="K72" s="58">
        <f t="shared" si="0"/>
        <v>21</v>
      </c>
      <c r="L72" s="59">
        <f t="shared" si="1"/>
        <v>1.5</v>
      </c>
      <c r="M72" s="59">
        <f t="shared" si="2"/>
        <v>4.75</v>
      </c>
      <c r="N72" s="59">
        <f t="shared" si="3"/>
        <v>5.75</v>
      </c>
      <c r="O72" s="60">
        <f t="shared" si="4"/>
        <v>0</v>
      </c>
      <c r="P72" s="60">
        <f t="shared" si="5"/>
        <v>0</v>
      </c>
    </row>
    <row r="73" spans="2:16" s="12" customFormat="1" ht="1" customHeight="1">
      <c r="B73" s="12">
        <v>20</v>
      </c>
      <c r="C73" s="70">
        <f t="shared" si="6"/>
        <v>2</v>
      </c>
      <c r="D73" s="70">
        <f t="shared" si="7"/>
        <v>4.5</v>
      </c>
      <c r="E73" s="70">
        <f t="shared" si="8"/>
        <v>5.5</v>
      </c>
      <c r="G73" s="12">
        <v>20</v>
      </c>
      <c r="H73" s="70">
        <f t="shared" si="10"/>
        <v>40</v>
      </c>
      <c r="I73" s="70">
        <f t="shared" si="9"/>
        <v>20</v>
      </c>
      <c r="J73" s="70">
        <f t="shared" si="11"/>
        <v>20</v>
      </c>
      <c r="K73" s="58">
        <f t="shared" si="0"/>
        <v>22</v>
      </c>
      <c r="L73" s="59">
        <f t="shared" si="1"/>
        <v>1</v>
      </c>
      <c r="M73" s="59">
        <f t="shared" si="2"/>
        <v>5</v>
      </c>
      <c r="N73" s="59">
        <f t="shared" si="3"/>
        <v>6</v>
      </c>
      <c r="O73" s="60">
        <f t="shared" si="4"/>
        <v>0</v>
      </c>
      <c r="P73" s="60">
        <f t="shared" si="5"/>
        <v>0</v>
      </c>
    </row>
    <row r="74" spans="2:16" s="12" customFormat="1" ht="1" customHeight="1">
      <c r="B74" s="12">
        <v>21</v>
      </c>
      <c r="C74" s="70">
        <f t="shared" si="6"/>
        <v>1.5</v>
      </c>
      <c r="D74" s="70">
        <f t="shared" si="7"/>
        <v>4.75</v>
      </c>
      <c r="E74" s="70">
        <f t="shared" si="8"/>
        <v>5.75</v>
      </c>
      <c r="G74" s="12">
        <v>21</v>
      </c>
      <c r="H74" s="70">
        <f t="shared" si="10"/>
        <v>31.5</v>
      </c>
      <c r="I74" s="70">
        <f t="shared" si="9"/>
        <v>10.5</v>
      </c>
      <c r="J74" s="70">
        <f t="shared" si="11"/>
        <v>21</v>
      </c>
      <c r="K74" s="58">
        <f t="shared" si="0"/>
        <v>23</v>
      </c>
      <c r="L74" s="59">
        <f t="shared" si="1"/>
        <v>0.5</v>
      </c>
      <c r="M74" s="59">
        <f t="shared" si="2"/>
        <v>5.25</v>
      </c>
      <c r="N74" s="59">
        <f t="shared" si="3"/>
        <v>6.25</v>
      </c>
      <c r="O74" s="60">
        <f t="shared" si="4"/>
        <v>0</v>
      </c>
      <c r="P74" s="60">
        <f t="shared" si="5"/>
        <v>0</v>
      </c>
    </row>
    <row r="75" spans="2:16" s="12" customFormat="1" ht="1" customHeight="1">
      <c r="B75" s="12">
        <v>22</v>
      </c>
      <c r="C75" s="70">
        <f t="shared" si="6"/>
        <v>1</v>
      </c>
      <c r="D75" s="70">
        <f t="shared" si="7"/>
        <v>5</v>
      </c>
      <c r="E75" s="70">
        <f t="shared" si="8"/>
        <v>6</v>
      </c>
      <c r="G75" s="12">
        <v>22</v>
      </c>
      <c r="H75" s="70">
        <f t="shared" si="10"/>
        <v>22</v>
      </c>
      <c r="I75" s="70">
        <f t="shared" si="9"/>
        <v>0</v>
      </c>
      <c r="J75" s="70">
        <f t="shared" si="11"/>
        <v>0</v>
      </c>
      <c r="K75" s="58">
        <f t="shared" si="0"/>
        <v>24</v>
      </c>
      <c r="L75" s="59">
        <f t="shared" si="1"/>
        <v>0</v>
      </c>
      <c r="M75" s="59">
        <f t="shared" si="2"/>
        <v>5.5</v>
      </c>
      <c r="N75" s="59">
        <f t="shared" si="3"/>
        <v>6.5</v>
      </c>
      <c r="O75" s="60">
        <f t="shared" si="4"/>
        <v>0</v>
      </c>
      <c r="P75" s="60">
        <f t="shared" si="5"/>
        <v>0</v>
      </c>
    </row>
    <row r="76" spans="2:16" s="12" customFormat="1" ht="1" customHeight="1">
      <c r="B76" s="12">
        <v>23</v>
      </c>
      <c r="C76" s="70">
        <f t="shared" si="6"/>
        <v>0.5</v>
      </c>
      <c r="D76" s="70">
        <f t="shared" si="7"/>
        <v>5.25</v>
      </c>
      <c r="E76" s="70">
        <f t="shared" si="8"/>
        <v>6.25</v>
      </c>
      <c r="G76" s="12">
        <v>23</v>
      </c>
      <c r="H76" s="70">
        <f t="shared" si="10"/>
        <v>11.5</v>
      </c>
      <c r="I76" s="70">
        <f t="shared" si="9"/>
        <v>0</v>
      </c>
      <c r="J76" s="70">
        <f t="shared" si="11"/>
        <v>0</v>
      </c>
      <c r="K76" s="58">
        <f t="shared" si="0"/>
        <v>25</v>
      </c>
      <c r="L76" s="59">
        <f t="shared" si="1"/>
        <v>0</v>
      </c>
      <c r="M76" s="59">
        <f t="shared" si="2"/>
        <v>5.75</v>
      </c>
      <c r="N76" s="59">
        <f t="shared" si="3"/>
        <v>6.75</v>
      </c>
      <c r="O76" s="60">
        <f t="shared" si="4"/>
        <v>0</v>
      </c>
      <c r="P76" s="60">
        <f t="shared" si="5"/>
        <v>0</v>
      </c>
    </row>
    <row r="77" spans="2:16" s="12" customFormat="1" ht="1" customHeight="1">
      <c r="B77" s="12">
        <v>24</v>
      </c>
      <c r="C77" s="70">
        <f t="shared" si="6"/>
        <v>0</v>
      </c>
      <c r="D77" s="70">
        <f t="shared" si="7"/>
        <v>5.5</v>
      </c>
      <c r="E77" s="70">
        <f t="shared" si="8"/>
        <v>6.5</v>
      </c>
      <c r="G77" s="12">
        <v>24</v>
      </c>
      <c r="H77" s="70">
        <f t="shared" si="10"/>
        <v>0</v>
      </c>
      <c r="I77" s="70">
        <f t="shared" si="9"/>
        <v>0</v>
      </c>
      <c r="J77" s="70">
        <f t="shared" si="11"/>
        <v>0</v>
      </c>
      <c r="K77" s="58">
        <f t="shared" si="0"/>
        <v>26</v>
      </c>
      <c r="L77" s="59">
        <f t="shared" si="1"/>
        <v>0</v>
      </c>
      <c r="M77" s="59">
        <f t="shared" si="2"/>
        <v>6</v>
      </c>
      <c r="N77" s="59">
        <f t="shared" si="3"/>
        <v>7</v>
      </c>
      <c r="O77" s="60">
        <f t="shared" si="4"/>
        <v>0</v>
      </c>
      <c r="P77" s="60">
        <f t="shared" si="5"/>
        <v>0</v>
      </c>
    </row>
    <row r="78" spans="2:16" s="12" customFormat="1" ht="1" customHeight="1">
      <c r="B78" s="12">
        <v>25</v>
      </c>
      <c r="C78" s="70">
        <f t="shared" si="6"/>
        <v>-0.5</v>
      </c>
      <c r="D78" s="70">
        <f t="shared" si="7"/>
        <v>5.75</v>
      </c>
      <c r="E78" s="70">
        <f t="shared" si="8"/>
        <v>6.75</v>
      </c>
      <c r="G78" s="12">
        <v>25</v>
      </c>
      <c r="H78" s="70">
        <f t="shared" si="10"/>
        <v>0</v>
      </c>
      <c r="I78" s="70">
        <f t="shared" si="9"/>
        <v>0</v>
      </c>
      <c r="J78" s="70">
        <f t="shared" si="11"/>
        <v>0</v>
      </c>
      <c r="K78" s="58">
        <f t="shared" si="0"/>
        <v>27</v>
      </c>
      <c r="L78" s="59">
        <f t="shared" si="1"/>
        <v>0</v>
      </c>
      <c r="M78" s="59">
        <f t="shared" si="2"/>
        <v>6.25</v>
      </c>
      <c r="N78" s="59">
        <f t="shared" si="3"/>
        <v>7.25</v>
      </c>
      <c r="O78" s="60">
        <f t="shared" si="4"/>
        <v>0</v>
      </c>
      <c r="P78" s="60">
        <f t="shared" si="5"/>
        <v>0</v>
      </c>
    </row>
    <row r="79" spans="2:16" s="12" customFormat="1" ht="1" customHeight="1">
      <c r="B79" s="12">
        <v>26</v>
      </c>
      <c r="C79" s="70">
        <f t="shared" si="6"/>
        <v>-1</v>
      </c>
      <c r="D79" s="70">
        <f t="shared" si="7"/>
        <v>6</v>
      </c>
      <c r="E79" s="70">
        <f t="shared" si="8"/>
        <v>7</v>
      </c>
      <c r="G79" s="12">
        <v>26</v>
      </c>
      <c r="H79" s="70">
        <f t="shared" si="10"/>
        <v>0</v>
      </c>
      <c r="I79" s="70">
        <f t="shared" si="9"/>
        <v>0</v>
      </c>
      <c r="J79" s="70">
        <f t="shared" si="11"/>
        <v>0</v>
      </c>
      <c r="K79" s="58">
        <f t="shared" si="0"/>
        <v>28</v>
      </c>
      <c r="L79" s="59">
        <f t="shared" si="1"/>
        <v>0</v>
      </c>
      <c r="M79" s="59">
        <f t="shared" si="2"/>
        <v>6.5</v>
      </c>
      <c r="N79" s="59">
        <f t="shared" si="3"/>
        <v>7.5</v>
      </c>
      <c r="O79" s="60">
        <f t="shared" si="4"/>
        <v>0</v>
      </c>
      <c r="P79" s="60">
        <f t="shared" si="5"/>
        <v>0</v>
      </c>
    </row>
    <row r="80" spans="2:16" s="12" customFormat="1" ht="1" customHeight="1">
      <c r="B80" s="12">
        <v>27</v>
      </c>
      <c r="C80" s="70">
        <f t="shared" si="6"/>
        <v>-1.5</v>
      </c>
      <c r="D80" s="70">
        <f t="shared" si="7"/>
        <v>6.25</v>
      </c>
      <c r="E80" s="70">
        <f t="shared" si="8"/>
        <v>7.25</v>
      </c>
      <c r="G80" s="12">
        <v>27</v>
      </c>
      <c r="H80" s="70">
        <f t="shared" si="10"/>
        <v>0</v>
      </c>
      <c r="I80" s="70">
        <f t="shared" si="9"/>
        <v>0</v>
      </c>
      <c r="J80" s="70">
        <f t="shared" si="11"/>
        <v>0</v>
      </c>
      <c r="K80" s="58">
        <f t="shared" si="0"/>
        <v>29</v>
      </c>
      <c r="L80" s="59">
        <f t="shared" si="1"/>
        <v>0</v>
      </c>
      <c r="M80" s="59">
        <f t="shared" si="2"/>
        <v>6.75</v>
      </c>
      <c r="N80" s="59">
        <f t="shared" si="3"/>
        <v>7.75</v>
      </c>
      <c r="O80" s="60">
        <f t="shared" si="4"/>
        <v>0</v>
      </c>
      <c r="P80" s="60">
        <f t="shared" si="5"/>
        <v>0</v>
      </c>
    </row>
    <row r="81" spans="2:16" s="12" customFormat="1" ht="1" customHeight="1">
      <c r="B81" s="12">
        <v>28</v>
      </c>
      <c r="C81" s="70">
        <f t="shared" si="6"/>
        <v>-2</v>
      </c>
      <c r="D81" s="70">
        <f t="shared" si="7"/>
        <v>6.5</v>
      </c>
      <c r="E81" s="70">
        <f t="shared" si="8"/>
        <v>7.5</v>
      </c>
      <c r="G81" s="12">
        <v>28</v>
      </c>
      <c r="H81" s="70">
        <f t="shared" si="10"/>
        <v>0</v>
      </c>
      <c r="I81" s="70">
        <f t="shared" si="9"/>
        <v>0</v>
      </c>
      <c r="J81" s="70">
        <f t="shared" si="11"/>
        <v>0</v>
      </c>
      <c r="K81" s="58">
        <f t="shared" si="0"/>
        <v>30</v>
      </c>
      <c r="L81" s="59">
        <f t="shared" si="1"/>
        <v>0</v>
      </c>
      <c r="M81" s="59">
        <f t="shared" si="2"/>
        <v>7</v>
      </c>
      <c r="N81" s="59">
        <f t="shared" si="3"/>
        <v>8</v>
      </c>
      <c r="O81" s="60">
        <f t="shared" si="4"/>
        <v>0</v>
      </c>
      <c r="P81" s="60">
        <f t="shared" si="5"/>
        <v>0</v>
      </c>
    </row>
    <row r="82" spans="2:16" s="12" customFormat="1" ht="1" customHeight="1">
      <c r="B82" s="12">
        <v>29</v>
      </c>
      <c r="C82" s="70">
        <f t="shared" si="6"/>
        <v>-2.5</v>
      </c>
      <c r="D82" s="70">
        <f t="shared" si="7"/>
        <v>6.75</v>
      </c>
      <c r="E82" s="70">
        <f t="shared" si="8"/>
        <v>7.75</v>
      </c>
      <c r="G82" s="12">
        <v>29</v>
      </c>
      <c r="H82" s="70">
        <f t="shared" si="10"/>
        <v>0</v>
      </c>
      <c r="I82" s="70">
        <f t="shared" si="9"/>
        <v>0</v>
      </c>
      <c r="J82" s="70">
        <f t="shared" si="11"/>
        <v>0</v>
      </c>
      <c r="L82" s="70"/>
    </row>
    <row r="83" spans="2:16" s="12" customFormat="1" ht="1" customHeight="1">
      <c r="B83" s="12">
        <v>30</v>
      </c>
      <c r="C83" s="70">
        <f t="shared" si="6"/>
        <v>-3</v>
      </c>
      <c r="D83" s="70">
        <f t="shared" si="7"/>
        <v>7</v>
      </c>
      <c r="E83" s="70">
        <f t="shared" si="8"/>
        <v>8</v>
      </c>
      <c r="G83" s="12">
        <v>30</v>
      </c>
      <c r="H83" s="70">
        <f t="shared" si="10"/>
        <v>0</v>
      </c>
      <c r="I83" s="70">
        <f t="shared" si="9"/>
        <v>0</v>
      </c>
      <c r="J83" s="70">
        <f t="shared" si="11"/>
        <v>0</v>
      </c>
      <c r="L83" s="70"/>
    </row>
    <row r="84" spans="2:16" s="12" customFormat="1" ht="16">
      <c r="H84" s="72"/>
      <c r="L84" s="70"/>
    </row>
    <row r="85" spans="2:16" s="12" customFormat="1" ht="16">
      <c r="H85" s="72"/>
      <c r="L85" s="70"/>
    </row>
    <row r="86" spans="2:16" s="12" customFormat="1" ht="16">
      <c r="H86" s="72"/>
      <c r="L86" s="70"/>
    </row>
    <row r="87" spans="2:16" s="8" customFormat="1" ht="16">
      <c r="H87" s="9"/>
      <c r="L87" s="11"/>
    </row>
    <row r="88" spans="2:16" s="8" customFormat="1" ht="16">
      <c r="H88" s="9"/>
      <c r="L88" s="11"/>
    </row>
    <row r="89" spans="2:16" s="8" customFormat="1" ht="16">
      <c r="H89" s="9"/>
      <c r="L89" s="11"/>
    </row>
    <row r="90" spans="2:16" s="8" customFormat="1" ht="16">
      <c r="H90" s="9"/>
      <c r="L90" s="11"/>
    </row>
    <row r="91" spans="2:16" s="8" customFormat="1" ht="16">
      <c r="H91" s="9"/>
      <c r="L91" s="11"/>
    </row>
    <row r="92" spans="2:16" s="8" customFormat="1" ht="16">
      <c r="H92" s="9"/>
      <c r="L92" s="11"/>
    </row>
    <row r="93" spans="2:16" s="8" customFormat="1" ht="16">
      <c r="H93" s="9"/>
      <c r="L93" s="11"/>
    </row>
    <row r="94" spans="2:16" s="8" customFormat="1" ht="16">
      <c r="H94" s="9"/>
      <c r="L94" s="11"/>
    </row>
    <row r="95" spans="2:16" s="8" customFormat="1" ht="16">
      <c r="H95" s="9"/>
      <c r="L95" s="11"/>
    </row>
    <row r="96" spans="2:16" s="8" customFormat="1" ht="16">
      <c r="H96" s="9"/>
      <c r="L96" s="11"/>
    </row>
    <row r="97" spans="8:12" s="8" customFormat="1" ht="16">
      <c r="H97" s="9"/>
      <c r="L97" s="11"/>
    </row>
    <row r="98" spans="8:12" s="8" customFormat="1" ht="16">
      <c r="H98" s="9"/>
      <c r="L98" s="11"/>
    </row>
    <row r="99" spans="8:12" s="8" customFormat="1" ht="16">
      <c r="H99" s="9"/>
      <c r="L99" s="11"/>
    </row>
    <row r="100" spans="8:12" s="8" customFormat="1" ht="16">
      <c r="H100" s="9"/>
      <c r="L100" s="11"/>
    </row>
    <row r="101" spans="8:12" s="8" customFormat="1" ht="16">
      <c r="H101" s="9"/>
      <c r="L101" s="11"/>
    </row>
    <row r="102" spans="8:12" s="8" customFormat="1" ht="16">
      <c r="H102" s="9"/>
      <c r="L102" s="11"/>
    </row>
    <row r="103" spans="8:12" s="8" customFormat="1" ht="16">
      <c r="H103" s="9"/>
      <c r="L103" s="11"/>
    </row>
    <row r="104" spans="8:12" s="8" customFormat="1" ht="16">
      <c r="H104" s="9"/>
      <c r="L104" s="11"/>
    </row>
    <row r="105" spans="8:12" s="8" customFormat="1" ht="16">
      <c r="H105" s="9"/>
      <c r="L105" s="11"/>
    </row>
    <row r="106" spans="8:12" s="8" customFormat="1" ht="16">
      <c r="H106" s="9"/>
      <c r="L106" s="11"/>
    </row>
    <row r="107" spans="8:12" s="8" customFormat="1" ht="16">
      <c r="H107" s="9"/>
      <c r="L107" s="11"/>
    </row>
    <row r="108" spans="8:12" s="8" customFormat="1" ht="16">
      <c r="H108" s="9"/>
      <c r="L108" s="11"/>
    </row>
    <row r="109" spans="8:12" s="8" customFormat="1" ht="16">
      <c r="H109" s="9"/>
      <c r="L109" s="11"/>
    </row>
    <row r="110" spans="8:12" s="8" customFormat="1" ht="16">
      <c r="H110" s="9"/>
      <c r="L110" s="11"/>
    </row>
    <row r="111" spans="8:12" s="8" customFormat="1" ht="16">
      <c r="H111" s="9"/>
      <c r="L111" s="11"/>
    </row>
    <row r="112" spans="8:12" s="8" customFormat="1" ht="16">
      <c r="H112" s="9"/>
      <c r="L112" s="11"/>
    </row>
    <row r="113" spans="8:12" s="8" customFormat="1" ht="16">
      <c r="H113" s="9"/>
      <c r="L113" s="11"/>
    </row>
    <row r="114" spans="8:12" s="8" customFormat="1" ht="16">
      <c r="H114" s="9"/>
      <c r="L114" s="11"/>
    </row>
    <row r="115" spans="8:12" s="8" customFormat="1" ht="16">
      <c r="H115" s="9"/>
      <c r="L115" s="11"/>
    </row>
    <row r="116" spans="8:12" s="8" customFormat="1" ht="16">
      <c r="H116" s="9"/>
      <c r="L116" s="11"/>
    </row>
    <row r="117" spans="8:12" s="8" customFormat="1" ht="16">
      <c r="H117" s="9"/>
      <c r="L117" s="11"/>
    </row>
    <row r="118" spans="8:12" s="8" customFormat="1" ht="16">
      <c r="H118" s="9"/>
      <c r="L118" s="11"/>
    </row>
    <row r="119" spans="8:12" s="8" customFormat="1" ht="16">
      <c r="H119" s="9"/>
      <c r="L119" s="11"/>
    </row>
    <row r="120" spans="8:12" s="8" customFormat="1" ht="16">
      <c r="H120" s="9"/>
      <c r="L120" s="11"/>
    </row>
    <row r="121" spans="8:12" s="8" customFormat="1" ht="16">
      <c r="H121" s="9"/>
      <c r="L121" s="11"/>
    </row>
    <row r="122" spans="8:12" s="8" customFormat="1" ht="16">
      <c r="H122" s="9"/>
      <c r="L122" s="11"/>
    </row>
    <row r="123" spans="8:12" s="8" customFormat="1" ht="16">
      <c r="H123" s="9"/>
      <c r="L123" s="11"/>
    </row>
    <row r="124" spans="8:12" s="8" customFormat="1" ht="16">
      <c r="H124" s="9"/>
      <c r="L124" s="11"/>
    </row>
    <row r="125" spans="8:12" s="8" customFormat="1" ht="16">
      <c r="H125" s="9"/>
      <c r="L125" s="11"/>
    </row>
    <row r="126" spans="8:12" s="8" customFormat="1" ht="16">
      <c r="H126" s="9"/>
      <c r="L126" s="11"/>
    </row>
    <row r="127" spans="8:12" s="8" customFormat="1" ht="16">
      <c r="H127" s="9"/>
      <c r="L127" s="11"/>
    </row>
    <row r="128" spans="8:12" s="8" customFormat="1" ht="16">
      <c r="H128" s="9"/>
      <c r="L128" s="11"/>
    </row>
    <row r="129" spans="8:12" s="8" customFormat="1" ht="16">
      <c r="H129" s="9"/>
      <c r="L129" s="11"/>
    </row>
    <row r="130" spans="8:12" s="8" customFormat="1" ht="16">
      <c r="H130" s="9"/>
      <c r="L130" s="11"/>
    </row>
    <row r="131" spans="8:12" s="8" customFormat="1" ht="16">
      <c r="H131" s="9"/>
      <c r="L131" s="11"/>
    </row>
    <row r="132" spans="8:12" s="8" customFormat="1" ht="16">
      <c r="H132" s="9"/>
      <c r="L132" s="11"/>
    </row>
    <row r="133" spans="8:12" s="8" customFormat="1" ht="16">
      <c r="H133" s="9"/>
      <c r="L133" s="11"/>
    </row>
    <row r="134" spans="8:12" s="8" customFormat="1" ht="16">
      <c r="H134" s="9"/>
      <c r="L134" s="11"/>
    </row>
    <row r="135" spans="8:12" s="8" customFormat="1" ht="16">
      <c r="H135" s="9"/>
      <c r="L135" s="11"/>
    </row>
    <row r="136" spans="8:12" s="8" customFormat="1" ht="16">
      <c r="H136" s="9"/>
      <c r="L136" s="11"/>
    </row>
    <row r="137" spans="8:12" s="8" customFormat="1" ht="16">
      <c r="H137" s="9"/>
      <c r="L137" s="11"/>
    </row>
    <row r="138" spans="8:12" s="8" customFormat="1" ht="16">
      <c r="H138" s="9"/>
      <c r="L138" s="11"/>
    </row>
    <row r="139" spans="8:12" s="8" customFormat="1" ht="16">
      <c r="H139" s="9"/>
      <c r="L139" s="11"/>
    </row>
    <row r="140" spans="8:12" s="8" customFormat="1" ht="16">
      <c r="H140" s="9"/>
      <c r="L140" s="11"/>
    </row>
    <row r="141" spans="8:12" s="8" customFormat="1" ht="16">
      <c r="H141" s="9"/>
      <c r="L141" s="11"/>
    </row>
    <row r="142" spans="8:12" s="8" customFormat="1" ht="16">
      <c r="H142" s="9"/>
      <c r="L142" s="11"/>
    </row>
    <row r="143" spans="8:12" s="8" customFormat="1" ht="16">
      <c r="H143" s="9"/>
      <c r="L143" s="11"/>
    </row>
    <row r="144" spans="8:12" s="8" customFormat="1" ht="16">
      <c r="H144" s="9"/>
      <c r="L144" s="11"/>
    </row>
    <row r="145" spans="8:12" s="8" customFormat="1" ht="16">
      <c r="H145" s="9"/>
      <c r="L145" s="11"/>
    </row>
    <row r="146" spans="8:12" s="8" customFormat="1" ht="16">
      <c r="H146" s="9"/>
      <c r="L146" s="11"/>
    </row>
    <row r="147" spans="8:12" s="8" customFormat="1" ht="16">
      <c r="H147" s="9"/>
      <c r="L147" s="11"/>
    </row>
    <row r="148" spans="8:12" s="8" customFormat="1" ht="16">
      <c r="H148" s="9"/>
      <c r="L148" s="11"/>
    </row>
    <row r="149" spans="8:12" s="8" customFormat="1" ht="16">
      <c r="H149" s="9"/>
      <c r="L149" s="11"/>
    </row>
    <row r="150" spans="8:12" s="8" customFormat="1" ht="16">
      <c r="H150" s="9"/>
      <c r="L150" s="11"/>
    </row>
    <row r="151" spans="8:12" s="8" customFormat="1" ht="16">
      <c r="H151" s="9"/>
      <c r="L151" s="11"/>
    </row>
    <row r="152" spans="8:12" s="8" customFormat="1" ht="16">
      <c r="H152" s="9"/>
      <c r="L152" s="11"/>
    </row>
    <row r="153" spans="8:12" s="8" customFormat="1" ht="16">
      <c r="H153" s="9"/>
      <c r="L153" s="11"/>
    </row>
    <row r="154" spans="8:12" s="8" customFormat="1" ht="16">
      <c r="H154" s="9"/>
      <c r="L154" s="11"/>
    </row>
    <row r="155" spans="8:12" s="8" customFormat="1" ht="16">
      <c r="H155" s="9"/>
      <c r="L155" s="11"/>
    </row>
    <row r="156" spans="8:12" s="8" customFormat="1" ht="16">
      <c r="H156" s="9"/>
      <c r="L156" s="11"/>
    </row>
    <row r="157" spans="8:12" s="8" customFormat="1" ht="16">
      <c r="H157" s="9"/>
      <c r="L157" s="11"/>
    </row>
    <row r="158" spans="8:12" s="8" customFormat="1" ht="16">
      <c r="H158" s="9"/>
      <c r="L158" s="11"/>
    </row>
    <row r="159" spans="8:12" s="8" customFormat="1" ht="16">
      <c r="H159" s="9"/>
      <c r="L159" s="11"/>
    </row>
    <row r="160" spans="8:12" s="8" customFormat="1" ht="16">
      <c r="H160" s="9"/>
      <c r="L160" s="11"/>
    </row>
    <row r="161" spans="8:12" s="8" customFormat="1" ht="16">
      <c r="H161" s="9"/>
      <c r="L161" s="11"/>
    </row>
    <row r="162" spans="8:12" s="8" customFormat="1" ht="16">
      <c r="H162" s="9"/>
      <c r="L162" s="11"/>
    </row>
    <row r="163" spans="8:12" s="8" customFormat="1" ht="16">
      <c r="H163" s="9"/>
      <c r="L163" s="11"/>
    </row>
    <row r="164" spans="8:12" s="8" customFormat="1" ht="16">
      <c r="H164" s="9"/>
      <c r="L164" s="11"/>
    </row>
    <row r="165" spans="8:12" s="8" customFormat="1" ht="16">
      <c r="H165" s="9"/>
      <c r="L165" s="11"/>
    </row>
    <row r="166" spans="8:12" s="8" customFormat="1" ht="16">
      <c r="H166" s="9"/>
      <c r="L166" s="11"/>
    </row>
    <row r="167" spans="8:12" s="8" customFormat="1" ht="16">
      <c r="H167" s="9"/>
      <c r="L167" s="11"/>
    </row>
    <row r="168" spans="8:12" s="8" customFormat="1" ht="16">
      <c r="H168" s="9"/>
      <c r="L168" s="11"/>
    </row>
    <row r="169" spans="8:12" s="8" customFormat="1" ht="16">
      <c r="H169" s="9"/>
      <c r="L169" s="11"/>
    </row>
    <row r="170" spans="8:12" s="8" customFormat="1" ht="16">
      <c r="H170" s="9"/>
      <c r="L170" s="11"/>
    </row>
    <row r="171" spans="8:12" s="8" customFormat="1" ht="16">
      <c r="H171" s="9"/>
      <c r="L171" s="11"/>
    </row>
    <row r="172" spans="8:12" s="8" customFormat="1" ht="16">
      <c r="H172" s="9"/>
      <c r="L172" s="11"/>
    </row>
    <row r="173" spans="8:12" s="8" customFormat="1" ht="16">
      <c r="H173" s="9"/>
      <c r="L173" s="11"/>
    </row>
    <row r="174" spans="8:12" s="8" customFormat="1" ht="16">
      <c r="H174" s="9"/>
      <c r="L174" s="11"/>
    </row>
    <row r="175" spans="8:12" s="8" customFormat="1" ht="16">
      <c r="H175" s="9"/>
      <c r="L175" s="11"/>
    </row>
    <row r="176" spans="8:12" s="8" customFormat="1" ht="16">
      <c r="H176" s="9"/>
      <c r="L176" s="11"/>
    </row>
    <row r="177" spans="8:12" s="8" customFormat="1" ht="16">
      <c r="H177" s="9"/>
      <c r="L177" s="11"/>
    </row>
    <row r="178" spans="8:12" s="8" customFormat="1" ht="16">
      <c r="H178" s="9"/>
      <c r="L178" s="11"/>
    </row>
    <row r="179" spans="8:12" s="8" customFormat="1" ht="16">
      <c r="H179" s="9"/>
      <c r="L179" s="11"/>
    </row>
    <row r="180" spans="8:12" s="8" customFormat="1" ht="16">
      <c r="H180" s="9"/>
      <c r="L180" s="11"/>
    </row>
    <row r="181" spans="8:12" s="8" customFormat="1" ht="16">
      <c r="H181" s="9"/>
      <c r="L181" s="11"/>
    </row>
    <row r="182" spans="8:12" s="8" customFormat="1" ht="16">
      <c r="H182" s="9"/>
      <c r="L182" s="11"/>
    </row>
    <row r="183" spans="8:12" s="8" customFormat="1" ht="16">
      <c r="H183" s="9"/>
      <c r="L183" s="11"/>
    </row>
    <row r="184" spans="8:12" s="8" customFormat="1" ht="16">
      <c r="H184" s="9"/>
      <c r="L184" s="11"/>
    </row>
    <row r="185" spans="8:12" s="8" customFormat="1" ht="16">
      <c r="H185" s="9"/>
      <c r="L185" s="11"/>
    </row>
    <row r="186" spans="8:12" s="8" customFormat="1" ht="16">
      <c r="H186" s="9"/>
      <c r="L186" s="11"/>
    </row>
    <row r="187" spans="8:12" s="8" customFormat="1" ht="16">
      <c r="H187" s="9"/>
      <c r="L187" s="11"/>
    </row>
    <row r="188" spans="8:12" s="8" customFormat="1" ht="16">
      <c r="H188" s="9"/>
      <c r="L188" s="11"/>
    </row>
    <row r="189" spans="8:12" s="8" customFormat="1" ht="16">
      <c r="H189" s="9"/>
      <c r="L189" s="11"/>
    </row>
    <row r="190" spans="8:12" s="8" customFormat="1" ht="16">
      <c r="H190" s="9"/>
      <c r="L190" s="11"/>
    </row>
    <row r="191" spans="8:12" s="8" customFormat="1" ht="16">
      <c r="H191" s="9"/>
      <c r="L191" s="11"/>
    </row>
    <row r="192" spans="8:12" s="8" customFormat="1" ht="16">
      <c r="H192" s="9"/>
      <c r="L192" s="11"/>
    </row>
    <row r="193" spans="8:12" s="8" customFormat="1" ht="16">
      <c r="H193" s="9"/>
      <c r="L193" s="11"/>
    </row>
    <row r="194" spans="8:12" s="8" customFormat="1" ht="16">
      <c r="H194" s="9"/>
      <c r="L194" s="11"/>
    </row>
    <row r="195" spans="8:12" s="8" customFormat="1" ht="16">
      <c r="H195" s="9"/>
      <c r="L195" s="11"/>
    </row>
    <row r="196" spans="8:12" s="8" customFormat="1" ht="16">
      <c r="H196" s="9"/>
      <c r="L196" s="11"/>
    </row>
    <row r="197" spans="8:12" s="8" customFormat="1" ht="16">
      <c r="H197" s="9"/>
      <c r="L197" s="11"/>
    </row>
    <row r="198" spans="8:12" s="8" customFormat="1" ht="16">
      <c r="H198" s="9"/>
      <c r="L198" s="11"/>
    </row>
    <row r="199" spans="8:12" s="8" customFormat="1" ht="16">
      <c r="H199" s="9"/>
      <c r="L199" s="11"/>
    </row>
    <row r="200" spans="8:12" s="8" customFormat="1" ht="16">
      <c r="H200" s="9"/>
      <c r="L200" s="11"/>
    </row>
    <row r="201" spans="8:12" s="8" customFormat="1" ht="16">
      <c r="H201" s="9"/>
      <c r="L201" s="11"/>
    </row>
    <row r="202" spans="8:12" s="8" customFormat="1" ht="16">
      <c r="H202" s="9"/>
      <c r="L202" s="11"/>
    </row>
    <row r="203" spans="8:12" s="8" customFormat="1" ht="16">
      <c r="H203" s="9"/>
      <c r="L203" s="11"/>
    </row>
    <row r="204" spans="8:12" s="8" customFormat="1" ht="16">
      <c r="H204" s="9"/>
      <c r="L204" s="11"/>
    </row>
    <row r="205" spans="8:12" s="8" customFormat="1" ht="16">
      <c r="H205" s="9"/>
      <c r="L205" s="11"/>
    </row>
    <row r="206" spans="8:12" s="8" customFormat="1" ht="16">
      <c r="H206" s="9"/>
      <c r="L206" s="11"/>
    </row>
    <row r="207" spans="8:12" s="8" customFormat="1" ht="16">
      <c r="H207" s="9"/>
      <c r="L207" s="11"/>
    </row>
    <row r="208" spans="8:12" s="8" customFormat="1" ht="16">
      <c r="H208" s="9"/>
      <c r="L208" s="11"/>
    </row>
    <row r="209" spans="8:12" s="8" customFormat="1" ht="16">
      <c r="H209" s="9"/>
      <c r="L209" s="11"/>
    </row>
    <row r="210" spans="8:12" s="8" customFormat="1" ht="16">
      <c r="H210" s="9"/>
      <c r="L210" s="11"/>
    </row>
    <row r="211" spans="8:12" s="8" customFormat="1" ht="16">
      <c r="H211" s="9"/>
      <c r="L211" s="11"/>
    </row>
    <row r="212" spans="8:12" s="8" customFormat="1" ht="16">
      <c r="H212" s="9"/>
      <c r="L212" s="11"/>
    </row>
    <row r="213" spans="8:12" s="8" customFormat="1" ht="16">
      <c r="H213" s="9"/>
      <c r="L213" s="11"/>
    </row>
    <row r="214" spans="8:12" s="8" customFormat="1" ht="16">
      <c r="H214" s="9"/>
      <c r="L214" s="11"/>
    </row>
    <row r="215" spans="8:12" s="8" customFormat="1" ht="16">
      <c r="H215" s="9"/>
      <c r="L215" s="11"/>
    </row>
    <row r="216" spans="8:12" s="8" customFormat="1" ht="16">
      <c r="H216" s="9"/>
      <c r="L216" s="11"/>
    </row>
    <row r="217" spans="8:12" s="8" customFormat="1" ht="16">
      <c r="H217" s="9"/>
      <c r="L217" s="11"/>
    </row>
    <row r="218" spans="8:12" s="8" customFormat="1" ht="16">
      <c r="H218" s="9"/>
      <c r="L218" s="11"/>
    </row>
    <row r="219" spans="8:12" s="8" customFormat="1" ht="16">
      <c r="H219" s="9"/>
      <c r="L219" s="11"/>
    </row>
    <row r="220" spans="8:12" s="8" customFormat="1" ht="16">
      <c r="H220" s="9"/>
      <c r="L220" s="11"/>
    </row>
    <row r="221" spans="8:12" s="8" customFormat="1" ht="16">
      <c r="H221" s="9"/>
      <c r="L221" s="11"/>
    </row>
    <row r="222" spans="8:12" s="8" customFormat="1" ht="16">
      <c r="H222" s="9"/>
      <c r="L222" s="11"/>
    </row>
    <row r="223" spans="8:12" s="8" customFormat="1" ht="16">
      <c r="H223" s="9"/>
      <c r="L223" s="11"/>
    </row>
    <row r="224" spans="8:12" s="8" customFormat="1" ht="16">
      <c r="H224" s="9"/>
      <c r="L224" s="11"/>
    </row>
    <row r="225" spans="8:12" s="8" customFormat="1" ht="16">
      <c r="H225" s="9"/>
      <c r="L225" s="11"/>
    </row>
    <row r="226" spans="8:12" s="8" customFormat="1" ht="16">
      <c r="H226" s="9"/>
      <c r="L226" s="11"/>
    </row>
    <row r="227" spans="8:12" s="8" customFormat="1" ht="16">
      <c r="H227" s="9"/>
      <c r="L227" s="11"/>
    </row>
    <row r="228" spans="8:12" s="8" customFormat="1" ht="16">
      <c r="H228" s="9"/>
      <c r="L228" s="11"/>
    </row>
    <row r="229" spans="8:12" s="8" customFormat="1" ht="16">
      <c r="H229" s="9"/>
      <c r="L229" s="11"/>
    </row>
    <row r="230" spans="8:12" s="8" customFormat="1" ht="16">
      <c r="H230" s="9"/>
      <c r="L230" s="11"/>
    </row>
    <row r="231" spans="8:12" s="8" customFormat="1" ht="16">
      <c r="H231" s="9"/>
      <c r="L231" s="11"/>
    </row>
    <row r="232" spans="8:12" s="8" customFormat="1" ht="16">
      <c r="H232" s="9"/>
      <c r="L232" s="11"/>
    </row>
    <row r="233" spans="8:12" s="8" customFormat="1" ht="16">
      <c r="H233" s="9"/>
      <c r="L233" s="11"/>
    </row>
    <row r="234" spans="8:12" s="8" customFormat="1" ht="16">
      <c r="H234" s="9"/>
      <c r="L234" s="11"/>
    </row>
    <row r="235" spans="8:12" s="8" customFormat="1" ht="16">
      <c r="H235" s="9"/>
      <c r="L235" s="11"/>
    </row>
    <row r="236" spans="8:12" s="8" customFormat="1" ht="16">
      <c r="H236" s="9"/>
      <c r="L236" s="11"/>
    </row>
    <row r="237" spans="8:12" s="8" customFormat="1" ht="16">
      <c r="H237" s="9"/>
      <c r="L237" s="11"/>
    </row>
    <row r="238" spans="8:12" s="8" customFormat="1" ht="16">
      <c r="H238" s="9"/>
      <c r="L238" s="11"/>
    </row>
    <row r="239" spans="8:12" s="8" customFormat="1" ht="16">
      <c r="H239" s="9"/>
      <c r="L239" s="11"/>
    </row>
    <row r="240" spans="8:12" s="8" customFormat="1" ht="16">
      <c r="H240" s="9"/>
      <c r="L240" s="11"/>
    </row>
    <row r="241" spans="8:12" s="8" customFormat="1" ht="16">
      <c r="H241" s="9"/>
      <c r="L241" s="11"/>
    </row>
    <row r="242" spans="8:12" s="8" customFormat="1" ht="16">
      <c r="H242" s="9"/>
      <c r="L242" s="11"/>
    </row>
    <row r="243" spans="8:12" s="8" customFormat="1" ht="16">
      <c r="H243" s="9"/>
      <c r="L243" s="11"/>
    </row>
    <row r="244" spans="8:12" s="8" customFormat="1" ht="16">
      <c r="H244" s="9"/>
      <c r="L244" s="11"/>
    </row>
    <row r="245" spans="8:12" s="8" customFormat="1" ht="16">
      <c r="H245" s="9"/>
      <c r="L245" s="11"/>
    </row>
    <row r="246" spans="8:12" s="8" customFormat="1" ht="16">
      <c r="H246" s="9"/>
      <c r="L246" s="11"/>
    </row>
    <row r="247" spans="8:12" s="8" customFormat="1" ht="16">
      <c r="H247" s="9"/>
      <c r="L247" s="11"/>
    </row>
    <row r="248" spans="8:12" s="8" customFormat="1" ht="16">
      <c r="H248" s="9"/>
      <c r="L248" s="11"/>
    </row>
    <row r="249" spans="8:12" s="8" customFormat="1" ht="16">
      <c r="H249" s="9"/>
      <c r="L249" s="11"/>
    </row>
    <row r="250" spans="8:12" s="8" customFormat="1" ht="16">
      <c r="H250" s="9"/>
      <c r="L250" s="11"/>
    </row>
    <row r="251" spans="8:12" s="8" customFormat="1" ht="16">
      <c r="H251" s="9"/>
      <c r="L251" s="11"/>
    </row>
    <row r="252" spans="8:12" s="8" customFormat="1" ht="16">
      <c r="H252" s="9"/>
      <c r="L252" s="11"/>
    </row>
    <row r="253" spans="8:12" s="8" customFormat="1" ht="16">
      <c r="H253" s="9"/>
      <c r="L253" s="11"/>
    </row>
    <row r="254" spans="8:12" s="8" customFormat="1" ht="16">
      <c r="H254" s="9"/>
      <c r="L254" s="11"/>
    </row>
    <row r="255" spans="8:12" s="8" customFormat="1" ht="16">
      <c r="H255" s="9"/>
      <c r="L255" s="11"/>
    </row>
    <row r="256" spans="8:12" s="8" customFormat="1" ht="16">
      <c r="H256" s="9"/>
      <c r="L256" s="11"/>
    </row>
    <row r="257" spans="8:12" s="8" customFormat="1" ht="16">
      <c r="H257" s="9"/>
      <c r="L257" s="11"/>
    </row>
    <row r="258" spans="8:12" s="8" customFormat="1" ht="16">
      <c r="H258" s="9"/>
      <c r="L258" s="11"/>
    </row>
    <row r="259" spans="8:12" s="8" customFormat="1" ht="16">
      <c r="H259" s="9"/>
      <c r="L259" s="11"/>
    </row>
    <row r="260" spans="8:12" s="8" customFormat="1" ht="16">
      <c r="H260" s="9"/>
      <c r="L260" s="11"/>
    </row>
    <row r="261" spans="8:12" s="8" customFormat="1" ht="16">
      <c r="H261" s="9"/>
      <c r="L261" s="11"/>
    </row>
    <row r="262" spans="8:12" s="8" customFormat="1" ht="16">
      <c r="H262" s="9"/>
      <c r="L262" s="11"/>
    </row>
    <row r="263" spans="8:12" s="8" customFormat="1" ht="16">
      <c r="H263" s="9"/>
      <c r="L263" s="11"/>
    </row>
    <row r="264" spans="8:12" s="8" customFormat="1" ht="16">
      <c r="H264" s="9"/>
      <c r="L264" s="11"/>
    </row>
    <row r="265" spans="8:12" s="8" customFormat="1" ht="16">
      <c r="H265" s="9"/>
      <c r="L265" s="11"/>
    </row>
    <row r="266" spans="8:12" s="8" customFormat="1" ht="16">
      <c r="H266" s="9"/>
      <c r="L266" s="11"/>
    </row>
    <row r="267" spans="8:12" s="8" customFormat="1" ht="16">
      <c r="H267" s="9"/>
      <c r="L267" s="11"/>
    </row>
    <row r="268" spans="8:12" s="8" customFormat="1" ht="16">
      <c r="H268" s="9"/>
      <c r="L268" s="11"/>
    </row>
    <row r="269" spans="8:12" s="8" customFormat="1" ht="16">
      <c r="H269" s="9"/>
      <c r="L269" s="11"/>
    </row>
    <row r="270" spans="8:12" s="8" customFormat="1" ht="16">
      <c r="H270" s="9"/>
      <c r="L270" s="11"/>
    </row>
    <row r="271" spans="8:12" s="8" customFormat="1" ht="16">
      <c r="H271" s="9"/>
      <c r="L271" s="11"/>
    </row>
    <row r="272" spans="8:12" s="8" customFormat="1" ht="16">
      <c r="H272" s="9"/>
      <c r="L272" s="11"/>
    </row>
    <row r="273" spans="8:12" s="8" customFormat="1" ht="16">
      <c r="H273" s="9"/>
      <c r="L273" s="11"/>
    </row>
    <row r="274" spans="8:12" s="8" customFormat="1" ht="16">
      <c r="H274" s="9"/>
      <c r="L274" s="11"/>
    </row>
    <row r="275" spans="8:12" s="8" customFormat="1" ht="16">
      <c r="H275" s="9"/>
      <c r="L275" s="11"/>
    </row>
    <row r="276" spans="8:12" s="8" customFormat="1" ht="16">
      <c r="H276" s="9"/>
      <c r="L276" s="11"/>
    </row>
    <row r="277" spans="8:12" s="8" customFormat="1" ht="16">
      <c r="H277" s="9"/>
      <c r="L277" s="11"/>
    </row>
    <row r="278" spans="8:12" s="8" customFormat="1" ht="16">
      <c r="H278" s="9"/>
      <c r="L278" s="11"/>
    </row>
    <row r="279" spans="8:12" s="8" customFormat="1" ht="16">
      <c r="H279" s="9"/>
      <c r="L279" s="11"/>
    </row>
    <row r="280" spans="8:12" s="8" customFormat="1" ht="16">
      <c r="H280" s="9"/>
      <c r="L280" s="11"/>
    </row>
    <row r="281" spans="8:12" s="8" customFormat="1" ht="16">
      <c r="H281" s="9"/>
      <c r="L281" s="11"/>
    </row>
    <row r="282" spans="8:12" s="8" customFormat="1" ht="16">
      <c r="H282" s="9"/>
      <c r="L282" s="11"/>
    </row>
    <row r="283" spans="8:12" s="8" customFormat="1" ht="16">
      <c r="H283" s="9"/>
      <c r="L283" s="11"/>
    </row>
    <row r="284" spans="8:12" s="8" customFormat="1" ht="16">
      <c r="H284" s="9"/>
      <c r="L284" s="11"/>
    </row>
    <row r="285" spans="8:12" s="8" customFormat="1" ht="16">
      <c r="H285" s="9"/>
      <c r="L285" s="11"/>
    </row>
    <row r="286" spans="8:12" s="8" customFormat="1" ht="16">
      <c r="H286" s="9"/>
      <c r="L286" s="11"/>
    </row>
    <row r="287" spans="8:12" s="8" customFormat="1" ht="16">
      <c r="H287" s="9"/>
      <c r="L287" s="11"/>
    </row>
    <row r="288" spans="8:12" s="8" customFormat="1" ht="16">
      <c r="H288" s="9"/>
      <c r="L288" s="11"/>
    </row>
    <row r="289" spans="8:12" s="8" customFormat="1" ht="16">
      <c r="H289" s="9"/>
      <c r="L289" s="11"/>
    </row>
    <row r="290" spans="8:12" s="8" customFormat="1" ht="16">
      <c r="H290" s="9"/>
      <c r="L290" s="11"/>
    </row>
    <row r="291" spans="8:12" s="8" customFormat="1" ht="16">
      <c r="H291" s="9"/>
      <c r="L291" s="11"/>
    </row>
    <row r="292" spans="8:12" s="8" customFormat="1" ht="16">
      <c r="H292" s="9"/>
      <c r="L292" s="11"/>
    </row>
    <row r="293" spans="8:12" s="8" customFormat="1" ht="16">
      <c r="H293" s="9"/>
      <c r="L293" s="11"/>
    </row>
    <row r="294" spans="8:12" s="8" customFormat="1" ht="16">
      <c r="H294" s="9"/>
      <c r="L294" s="11"/>
    </row>
    <row r="295" spans="8:12" s="8" customFormat="1" ht="16">
      <c r="H295" s="9"/>
      <c r="L295" s="11"/>
    </row>
    <row r="296" spans="8:12" s="8" customFormat="1" ht="16">
      <c r="H296" s="9"/>
      <c r="L296" s="11"/>
    </row>
    <row r="297" spans="8:12" s="8" customFormat="1" ht="16">
      <c r="H297" s="9"/>
      <c r="L297" s="11"/>
    </row>
    <row r="298" spans="8:12" s="8" customFormat="1" ht="16">
      <c r="H298" s="9"/>
      <c r="L298" s="11"/>
    </row>
    <row r="299" spans="8:12" s="8" customFormat="1" ht="16">
      <c r="H299" s="9"/>
      <c r="L299" s="11"/>
    </row>
    <row r="300" spans="8:12" s="8" customFormat="1" ht="16">
      <c r="H300" s="9"/>
      <c r="L300" s="11"/>
    </row>
    <row r="301" spans="8:12" s="8" customFormat="1" ht="16">
      <c r="H301" s="9"/>
      <c r="L301" s="11"/>
    </row>
    <row r="302" spans="8:12" s="8" customFormat="1" ht="16">
      <c r="H302" s="9"/>
      <c r="L302" s="11"/>
    </row>
    <row r="303" spans="8:12" s="8" customFormat="1" ht="16">
      <c r="H303" s="9"/>
      <c r="L303" s="11"/>
    </row>
    <row r="304" spans="8:12" s="8" customFormat="1" ht="16">
      <c r="H304" s="9"/>
      <c r="L304" s="11"/>
    </row>
    <row r="305" spans="8:12" s="8" customFormat="1" ht="16">
      <c r="H305" s="9"/>
      <c r="L305" s="11"/>
    </row>
    <row r="306" spans="8:12" s="8" customFormat="1" ht="16">
      <c r="H306" s="9"/>
      <c r="L306" s="11"/>
    </row>
    <row r="307" spans="8:12" s="8" customFormat="1" ht="16">
      <c r="H307" s="9"/>
      <c r="L307" s="11"/>
    </row>
    <row r="308" spans="8:12" s="8" customFormat="1" ht="16">
      <c r="H308" s="9"/>
      <c r="L308" s="11"/>
    </row>
    <row r="309" spans="8:12" s="8" customFormat="1" ht="16">
      <c r="H309" s="9"/>
      <c r="L309" s="11"/>
    </row>
    <row r="310" spans="8:12" s="8" customFormat="1" ht="16">
      <c r="H310" s="9"/>
      <c r="L310" s="11"/>
    </row>
    <row r="311" spans="8:12" s="8" customFormat="1" ht="16">
      <c r="H311" s="9"/>
      <c r="L311" s="11"/>
    </row>
    <row r="312" spans="8:12" s="8" customFormat="1" ht="16">
      <c r="H312" s="9"/>
      <c r="L312" s="11"/>
    </row>
    <row r="313" spans="8:12" s="8" customFormat="1" ht="16">
      <c r="H313" s="9"/>
      <c r="L313" s="11"/>
    </row>
    <row r="314" spans="8:12" s="8" customFormat="1" ht="16">
      <c r="H314" s="9"/>
      <c r="L314" s="11"/>
    </row>
    <row r="315" spans="8:12" s="8" customFormat="1" ht="16">
      <c r="H315" s="9"/>
      <c r="L315" s="11"/>
    </row>
    <row r="316" spans="8:12" s="8" customFormat="1" ht="16">
      <c r="H316" s="9"/>
      <c r="L316" s="11"/>
    </row>
    <row r="317" spans="8:12" s="8" customFormat="1" ht="16">
      <c r="H317" s="9"/>
      <c r="L317" s="11"/>
    </row>
    <row r="318" spans="8:12" s="8" customFormat="1" ht="16">
      <c r="H318" s="9"/>
      <c r="L318" s="11"/>
    </row>
    <row r="319" spans="8:12" s="8" customFormat="1" ht="16">
      <c r="H319" s="9"/>
      <c r="L319" s="11"/>
    </row>
    <row r="320" spans="8:12" s="8" customFormat="1" ht="16">
      <c r="H320" s="9"/>
      <c r="L320" s="11"/>
    </row>
    <row r="321" spans="8:12" s="8" customFormat="1" ht="16">
      <c r="H321" s="9"/>
      <c r="L321" s="11"/>
    </row>
    <row r="322" spans="8:12" s="8" customFormat="1" ht="16">
      <c r="H322" s="9"/>
      <c r="L322" s="11"/>
    </row>
    <row r="323" spans="8:12" s="8" customFormat="1" ht="16">
      <c r="H323" s="9"/>
      <c r="L323" s="11"/>
    </row>
    <row r="324" spans="8:12" s="8" customFormat="1" ht="16">
      <c r="H324" s="9"/>
      <c r="L324" s="11"/>
    </row>
    <row r="325" spans="8:12" s="8" customFormat="1" ht="16">
      <c r="H325" s="9"/>
      <c r="L325" s="11"/>
    </row>
    <row r="326" spans="8:12" s="8" customFormat="1" ht="16">
      <c r="H326" s="9"/>
      <c r="L326" s="11"/>
    </row>
    <row r="327" spans="8:12" s="8" customFormat="1" ht="16">
      <c r="H327" s="9"/>
      <c r="L327" s="11"/>
    </row>
    <row r="328" spans="8:12" s="8" customFormat="1" ht="16">
      <c r="H328" s="9"/>
      <c r="L328" s="11"/>
    </row>
    <row r="329" spans="8:12" s="8" customFormat="1" ht="16">
      <c r="H329" s="9"/>
      <c r="L329" s="11"/>
    </row>
    <row r="330" spans="8:12" s="8" customFormat="1" ht="16">
      <c r="H330" s="9"/>
      <c r="L330" s="11"/>
    </row>
    <row r="331" spans="8:12" s="8" customFormat="1" ht="16">
      <c r="H331" s="9"/>
      <c r="L331" s="11"/>
    </row>
    <row r="332" spans="8:12" s="8" customFormat="1" ht="16">
      <c r="H332" s="9"/>
      <c r="L332" s="11"/>
    </row>
    <row r="333" spans="8:12" s="8" customFormat="1" ht="16">
      <c r="H333" s="9"/>
      <c r="L333" s="11"/>
    </row>
    <row r="334" spans="8:12" s="8" customFormat="1" ht="16">
      <c r="H334" s="9"/>
      <c r="L334" s="11"/>
    </row>
    <row r="335" spans="8:12" s="8" customFormat="1" ht="16">
      <c r="H335" s="9"/>
      <c r="L335" s="11"/>
    </row>
    <row r="336" spans="8:12" s="8" customFormat="1" ht="16">
      <c r="H336" s="9"/>
      <c r="L336" s="11"/>
    </row>
    <row r="337" spans="8:12" s="8" customFormat="1" ht="16">
      <c r="H337" s="9"/>
      <c r="L337" s="11"/>
    </row>
    <row r="338" spans="8:12" s="8" customFormat="1" ht="16">
      <c r="H338" s="9"/>
      <c r="L338" s="11"/>
    </row>
    <row r="339" spans="8:12" s="8" customFormat="1" ht="16">
      <c r="H339" s="9"/>
      <c r="L339" s="11"/>
    </row>
    <row r="340" spans="8:12" s="8" customFormat="1" ht="16">
      <c r="H340" s="9"/>
      <c r="L340" s="11"/>
    </row>
    <row r="341" spans="8:12" s="8" customFormat="1" ht="16">
      <c r="H341" s="9"/>
      <c r="L341" s="11"/>
    </row>
    <row r="342" spans="8:12" s="8" customFormat="1" ht="16">
      <c r="H342" s="9"/>
      <c r="L342" s="11"/>
    </row>
    <row r="343" spans="8:12" s="8" customFormat="1" ht="16">
      <c r="H343" s="9"/>
      <c r="L343" s="11"/>
    </row>
    <row r="344" spans="8:12" s="8" customFormat="1" ht="16">
      <c r="H344" s="9"/>
      <c r="L344" s="11"/>
    </row>
    <row r="345" spans="8:12" s="8" customFormat="1" ht="16">
      <c r="H345" s="9"/>
      <c r="L345" s="11"/>
    </row>
    <row r="346" spans="8:12" s="8" customFormat="1" ht="16">
      <c r="H346" s="9"/>
      <c r="L346" s="11"/>
    </row>
    <row r="347" spans="8:12" s="8" customFormat="1" ht="16">
      <c r="H347" s="9"/>
      <c r="L347" s="11"/>
    </row>
    <row r="348" spans="8:12" s="8" customFormat="1" ht="16">
      <c r="H348" s="9"/>
      <c r="L348" s="11"/>
    </row>
    <row r="349" spans="8:12" s="8" customFormat="1" ht="16">
      <c r="H349" s="9"/>
      <c r="L349" s="11"/>
    </row>
    <row r="350" spans="8:12" s="8" customFormat="1" ht="16">
      <c r="H350" s="9"/>
      <c r="L350" s="11"/>
    </row>
    <row r="351" spans="8:12" s="8" customFormat="1" ht="16">
      <c r="H351" s="9"/>
      <c r="L351" s="11"/>
    </row>
    <row r="352" spans="8:12" s="8" customFormat="1" ht="16">
      <c r="H352" s="9"/>
      <c r="L352" s="11"/>
    </row>
    <row r="353" spans="8:12" s="8" customFormat="1" ht="16">
      <c r="H353" s="9"/>
      <c r="L353" s="11"/>
    </row>
    <row r="354" spans="8:12" s="8" customFormat="1" ht="16">
      <c r="H354" s="9"/>
      <c r="L354" s="11"/>
    </row>
  </sheetData>
  <pageMargins left="0.3" right="0.3" top="1" bottom="1" header="0.5" footer="0.5"/>
  <pageSetup paperSize="0" scale="80" orientation="portrait" horizontalDpi="4294967292" verticalDpi="4294967292"/>
  <headerFooter alignWithMargins="0"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Taxes et Bien-Être 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Montclair State University</dc:creator>
  <cp:lastModifiedBy>Phillip LeBel</cp:lastModifiedBy>
  <cp:lastPrinted>1999-04-13T13:41:15Z</cp:lastPrinted>
  <dcterms:created xsi:type="dcterms:W3CDTF">1998-10-09T20:58:36Z</dcterms:created>
  <dcterms:modified xsi:type="dcterms:W3CDTF">2023-07-19T21:40:53Z</dcterms:modified>
</cp:coreProperties>
</file>