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15100" windowHeight="11240" tabRatio="15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<sst xmlns="http://schemas.openxmlformats.org/spreadsheetml/2006/main" count="161" uniqueCount="61">
  <si>
    <t>Case Study in Comparative Advantage in International Trade</t>
  </si>
  <si>
    <t>Comparative Advantage Control Panel</t>
  </si>
  <si>
    <t>A</t>
  </si>
  <si>
    <t>B</t>
  </si>
  <si>
    <t>Dr. P. LeBel</t>
  </si>
  <si>
    <t>A.</t>
  </si>
  <si>
    <t>Consider the following production possibilities tables for two goods in two countries:</t>
  </si>
  <si>
    <t>C</t>
  </si>
  <si>
    <t>D</t>
  </si>
  <si>
    <t>E</t>
  </si>
  <si>
    <t>F</t>
  </si>
  <si>
    <t>If the terms of trade are:</t>
  </si>
  <si>
    <t>per</t>
  </si>
  <si>
    <t>a.</t>
  </si>
  <si>
    <t>Will there be mutual gain from trade?</t>
  </si>
  <si>
    <t>b.</t>
  </si>
  <si>
    <t>Who will be able to gain the most from trade?</t>
  </si>
  <si>
    <t>If the terms of trade are set at</t>
  </si>
  <si>
    <t>from trade?</t>
  </si>
  <si>
    <t>Pre-trade</t>
  </si>
  <si>
    <t>Post-trade</t>
  </si>
  <si>
    <t>Gain:</t>
  </si>
  <si>
    <t>This control panel sets the boundaries of the production possibilities</t>
  </si>
  <si>
    <t>table.  Once you have solved a problem, you can insert new values</t>
  </si>
  <si>
    <t>to test your knowledge and compare the results with the solution</t>
  </si>
  <si>
    <t>tableau on page two below the case study sheet.</t>
  </si>
  <si>
    <t>Solution Tableau</t>
  </si>
  <si>
    <t>First, try to answer the questions of the base case.  Then, compare your answers with the answers</t>
  </si>
  <si>
    <t>in the solution tableau.  To set up a new problem, go to the control panel on page 3 and</t>
  </si>
  <si>
    <t>possibilities tables and the corresponding terms of trade for all questions.)</t>
  </si>
  <si>
    <t>reset the boundary values.  These new boundary values will automatically generate the new production</t>
  </si>
  <si>
    <t>Instructions:</t>
  </si>
  <si>
    <t>This module has three pages:  1. The case study; 2. The solution tableau; 3. The control panel.</t>
  </si>
  <si>
    <t xml:space="preserve">        Republic of </t>
  </si>
  <si>
    <t>Kingdom of</t>
  </si>
  <si>
    <t>In</t>
  </si>
  <si>
    <t>is:</t>
  </si>
  <si>
    <t>the opportunity cost of 1</t>
  </si>
  <si>
    <t>there is a comparative advantage in:</t>
  </si>
  <si>
    <t xml:space="preserve">Under complete specialization, if </t>
  </si>
  <si>
    <t>If the terms of trade are set at:</t>
  </si>
  <si>
    <t xml:space="preserve">Under complete specialization, if Kaffa </t>
  </si>
  <si>
    <t xml:space="preserve">trades half of its production.  What will be the gain </t>
  </si>
  <si>
    <t xml:space="preserve"> trades half of its production.  What will be the gain</t>
  </si>
  <si>
    <t>Under complete specialization</t>
  </si>
  <si>
    <t xml:space="preserve">Under complete specialization,   </t>
  </si>
  <si>
    <t>trades half of its production. What will be the gain</t>
  </si>
  <si>
    <t xml:space="preserve">production                 </t>
  </si>
  <si>
    <t xml:space="preserve"> production                 </t>
  </si>
  <si>
    <t>Good A</t>
  </si>
  <si>
    <t>Good B</t>
  </si>
  <si>
    <t>Comparative Advantage:</t>
  </si>
  <si>
    <t xml:space="preserve">         Country 1</t>
  </si>
  <si>
    <t xml:space="preserve">        Country 2</t>
  </si>
  <si>
    <t xml:space="preserve">Dr. P. LeBel       </t>
  </si>
  <si>
    <t>Case Study on Comparative Advantage in International Trade</t>
  </si>
  <si>
    <t>Bananas</t>
  </si>
  <si>
    <t>VCR System</t>
  </si>
  <si>
    <t>© 1999</t>
  </si>
  <si>
    <t>Slovakia</t>
  </si>
  <si>
    <t>England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</si>
</sst>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\ 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b/>
      <sz val="11.5"/>
      <color indexed="12"/>
      <name val="Helv"/>
      <family val="0"/>
    </font>
    <font>
      <sz val="8.75"/>
      <name val="Helv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165" fontId="5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165" fontId="5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165" fontId="5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165" fontId="5" fillId="0" borderId="7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65" fontId="5" fillId="0" borderId="26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3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Country One Production Possibilities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4"/>
          <c:y val="0.18725"/>
          <c:w val="0.95225"/>
          <c:h val="0.7535"/>
        </c:manualLayout>
      </c:layout>
      <c:areaChart>
        <c:grouping val="standard"/>
        <c:varyColors val="0"/>
        <c:ser>
          <c:idx val="1"/>
          <c:order val="0"/>
          <c:spPr>
            <a:pattFill prst="dkDnDiag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Sheet1!$C$119:$C$124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Sheet1!$D$119:$D$124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spPr>
            <a:pattFill prst="pct6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Sheet1!$C$119:$C$124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Sheet1!$E$119:$E$124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620955"/>
        <c:axId val="19479732"/>
      </c:area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962095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Country 2 Production Possibilities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825"/>
          <c:y val="0.204"/>
          <c:w val="0.9435"/>
          <c:h val="0.731"/>
        </c:manualLayout>
      </c:layout>
      <c:areaChart>
        <c:grouping val="standard"/>
        <c:varyColors val="0"/>
        <c:ser>
          <c:idx val="1"/>
          <c:order val="0"/>
          <c:spPr>
            <a:pattFill prst="dkDnDiag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Sheet1!$H$119:$H$124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Sheet1!$I$119:$I$124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spPr>
            <a:pattFill prst="pct60">
              <a:fgClr>
                <a:srgbClr val="0000D4"/>
              </a:fgClr>
              <a:bgClr>
                <a:srgbClr val="FFFFC0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Sheet1!$H$119:$H$124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Sheet1!$J$119:$J$124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099861"/>
        <c:axId val="34354430"/>
      </c:area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109986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0.926</cdr:y>
    </cdr:from>
    <cdr:to>
      <cdr:x>0.96675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2733675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Good B</a:t>
          </a:r>
        </a:p>
      </cdr:txBody>
    </cdr:sp>
  </cdr:relSizeAnchor>
  <cdr:relSizeAnchor xmlns:cdr="http://schemas.openxmlformats.org/drawingml/2006/chartDrawing">
    <cdr:from>
      <cdr:x>0.00925</cdr:x>
      <cdr:y>0.131</cdr:y>
    </cdr:from>
    <cdr:to>
      <cdr:x>0.1425</cdr:x>
      <cdr:y>0.20525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81000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Good 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0.1305</cdr:y>
    </cdr:from>
    <cdr:to>
      <cdr:x>0.14525</cdr:x>
      <cdr:y>0.20525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81000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Good A</a:t>
          </a:r>
        </a:p>
      </cdr:txBody>
    </cdr:sp>
  </cdr:relSizeAnchor>
  <cdr:relSizeAnchor xmlns:cdr="http://schemas.openxmlformats.org/drawingml/2006/chartDrawing">
    <cdr:from>
      <cdr:x>0.82125</cdr:x>
      <cdr:y>0.926</cdr:y>
    </cdr:from>
    <cdr:to>
      <cdr:x>0.95975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2714625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Good 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112</xdr:row>
      <xdr:rowOff>9525</xdr:rowOff>
    </xdr:from>
    <xdr:to>
      <xdr:col>6</xdr:col>
      <xdr:colOff>561975</xdr:colOff>
      <xdr:row>127</xdr:row>
      <xdr:rowOff>9525</xdr:rowOff>
    </xdr:to>
    <xdr:graphicFrame>
      <xdr:nvGraphicFramePr>
        <xdr:cNvPr id="1" name="Chart 15"/>
        <xdr:cNvGraphicFramePr/>
      </xdr:nvGraphicFramePr>
      <xdr:xfrm>
        <a:off x="76200" y="20412075"/>
        <a:ext cx="4505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112</xdr:row>
      <xdr:rowOff>19050</xdr:rowOff>
    </xdr:from>
    <xdr:to>
      <xdr:col>11</xdr:col>
      <xdr:colOff>381000</xdr:colOff>
      <xdr:row>127</xdr:row>
      <xdr:rowOff>0</xdr:rowOff>
    </xdr:to>
    <xdr:graphicFrame>
      <xdr:nvGraphicFramePr>
        <xdr:cNvPr id="2" name="Chart 16"/>
        <xdr:cNvGraphicFramePr/>
      </xdr:nvGraphicFramePr>
      <xdr:xfrm>
        <a:off x="4648200" y="20421600"/>
        <a:ext cx="4333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29"/>
  <sheetViews>
    <sheetView tabSelected="1" workbookViewId="0" topLeftCell="A1">
      <selection activeCell="R12" sqref="R12"/>
    </sheetView>
  </sheetViews>
  <sheetFormatPr defaultColWidth="11.421875" defaultRowHeight="12"/>
  <cols>
    <col min="1" max="1" width="6.00390625" style="13" customWidth="1"/>
    <col min="2" max="2" width="6.140625" style="13" customWidth="1"/>
    <col min="3" max="3" width="4.140625" style="1" customWidth="1"/>
    <col min="4" max="4" width="13.421875" style="1" customWidth="1"/>
    <col min="5" max="5" width="17.140625" style="1" customWidth="1"/>
    <col min="6" max="6" width="13.421875" style="1" customWidth="1"/>
    <col min="7" max="7" width="15.421875" style="1" customWidth="1"/>
    <col min="8" max="8" width="14.00390625" style="1" customWidth="1"/>
    <col min="9" max="9" width="13.421875" style="1" customWidth="1"/>
    <col min="10" max="10" width="12.421875" style="1" customWidth="1"/>
    <col min="11" max="11" width="13.421875" style="1" customWidth="1"/>
    <col min="12" max="12" width="8.140625" style="1" customWidth="1"/>
    <col min="13" max="13" width="3.00390625" style="1" customWidth="1"/>
    <col min="14" max="15" width="6.00390625" style="13" customWidth="1"/>
    <col min="16" max="16" width="5.57421875" style="1" customWidth="1"/>
    <col min="17" max="17" width="12.421875" style="1" customWidth="1"/>
    <col min="18" max="19" width="13.421875" style="1" customWidth="1"/>
    <col min="20" max="20" width="12.57421875" style="1" customWidth="1"/>
    <col min="21" max="21" width="12.421875" style="1" customWidth="1"/>
    <col min="22" max="22" width="13.421875" style="1" customWidth="1"/>
    <col min="23" max="23" width="12.421875" style="1" customWidth="1"/>
    <col min="24" max="25" width="13.421875" style="1" customWidth="1"/>
    <col min="26" max="26" width="3.00390625" style="1" customWidth="1"/>
    <col min="27" max="16384" width="11.00390625" style="1" customWidth="1"/>
  </cols>
  <sheetData>
    <row r="1" ht="15" thickBot="1"/>
    <row r="2" spans="4:21" ht="15" thickBot="1">
      <c r="D2" s="31"/>
      <c r="E2" s="32"/>
      <c r="F2" s="32"/>
      <c r="G2" s="33" t="s">
        <v>55</v>
      </c>
      <c r="H2" s="32"/>
      <c r="I2" s="32"/>
      <c r="J2" s="34"/>
      <c r="P2" s="13"/>
      <c r="Q2" s="31"/>
      <c r="R2" s="77"/>
      <c r="S2" s="33" t="s">
        <v>1</v>
      </c>
      <c r="T2" s="32"/>
      <c r="U2" s="34"/>
    </row>
    <row r="3" spans="2:12" ht="15" thickBot="1">
      <c r="B3" s="78" t="s">
        <v>58</v>
      </c>
      <c r="D3" s="43"/>
      <c r="E3" s="43"/>
      <c r="F3" s="43"/>
      <c r="G3" s="44"/>
      <c r="H3" s="43"/>
      <c r="I3" s="43"/>
      <c r="J3" s="43"/>
      <c r="L3" s="30" t="s">
        <v>4</v>
      </c>
    </row>
    <row r="4" spans="2:12" ht="13.5">
      <c r="B4" s="54" t="s">
        <v>31</v>
      </c>
      <c r="C4" s="55"/>
      <c r="D4" s="56"/>
      <c r="E4" s="56"/>
      <c r="F4" s="56"/>
      <c r="G4" s="57"/>
      <c r="H4" s="56"/>
      <c r="I4" s="56"/>
      <c r="J4" s="56"/>
      <c r="K4" s="58"/>
      <c r="L4" s="30"/>
    </row>
    <row r="5" spans="2:16" ht="13.5">
      <c r="B5" s="59"/>
      <c r="C5" s="17" t="s">
        <v>32</v>
      </c>
      <c r="D5" s="17"/>
      <c r="E5" s="17"/>
      <c r="F5" s="17"/>
      <c r="G5" s="19"/>
      <c r="H5" s="17"/>
      <c r="I5" s="17"/>
      <c r="J5" s="17"/>
      <c r="K5" s="60"/>
      <c r="P5" s="1" t="s">
        <v>22</v>
      </c>
    </row>
    <row r="6" spans="2:16" ht="13.5">
      <c r="B6" s="59"/>
      <c r="C6" s="61" t="s">
        <v>27</v>
      </c>
      <c r="D6" s="17"/>
      <c r="E6" s="17"/>
      <c r="F6" s="17"/>
      <c r="G6" s="17"/>
      <c r="H6" s="17"/>
      <c r="I6" s="17"/>
      <c r="J6" s="17"/>
      <c r="K6" s="60"/>
      <c r="P6" s="1" t="s">
        <v>23</v>
      </c>
    </row>
    <row r="7" spans="2:16" ht="13.5">
      <c r="B7" s="59"/>
      <c r="C7" s="17" t="s">
        <v>28</v>
      </c>
      <c r="D7" s="17"/>
      <c r="E7" s="17"/>
      <c r="F7" s="17"/>
      <c r="G7" s="17"/>
      <c r="H7" s="17"/>
      <c r="I7" s="17"/>
      <c r="J7" s="17"/>
      <c r="K7" s="60"/>
      <c r="P7" s="1" t="s">
        <v>24</v>
      </c>
    </row>
    <row r="8" spans="2:16" ht="15" thickBot="1">
      <c r="B8" s="59"/>
      <c r="C8" s="17" t="s">
        <v>30</v>
      </c>
      <c r="D8" s="17"/>
      <c r="E8" s="17"/>
      <c r="F8" s="17"/>
      <c r="G8" s="17"/>
      <c r="H8" s="17"/>
      <c r="I8" s="17"/>
      <c r="J8" s="17"/>
      <c r="K8" s="60"/>
      <c r="L8" s="30"/>
      <c r="P8" s="1" t="s">
        <v>25</v>
      </c>
    </row>
    <row r="9" spans="2:20" ht="15" thickBot="1">
      <c r="B9" s="62"/>
      <c r="C9" s="14" t="s">
        <v>29</v>
      </c>
      <c r="D9" s="14"/>
      <c r="E9" s="14"/>
      <c r="F9" s="14"/>
      <c r="G9" s="14"/>
      <c r="H9" s="14"/>
      <c r="I9" s="14"/>
      <c r="J9" s="14"/>
      <c r="K9" s="63"/>
      <c r="L9" s="30"/>
      <c r="R9" s="15" t="s">
        <v>59</v>
      </c>
      <c r="S9" s="47">
        <v>40</v>
      </c>
      <c r="T9" s="1" t="s">
        <v>56</v>
      </c>
    </row>
    <row r="10" spans="18:20" ht="15" thickBot="1">
      <c r="R10" s="15"/>
      <c r="S10" s="29">
        <v>10</v>
      </c>
      <c r="T10" s="1" t="s">
        <v>57</v>
      </c>
    </row>
    <row r="11" spans="1:20" ht="15" thickBot="1">
      <c r="A11" s="13" t="s">
        <v>5</v>
      </c>
      <c r="B11" s="1" t="s">
        <v>6</v>
      </c>
      <c r="P11" s="13"/>
      <c r="R11" s="15" t="s">
        <v>60</v>
      </c>
      <c r="S11" s="47">
        <v>50</v>
      </c>
      <c r="T11" s="1" t="str">
        <f>$T$9</f>
        <v>Bananas</v>
      </c>
    </row>
    <row r="12" spans="16:20" ht="15" thickBot="1">
      <c r="P12" s="13"/>
      <c r="S12" s="29">
        <v>8</v>
      </c>
      <c r="T12" s="1" t="str">
        <f>$T$10</f>
        <v>VCR System</v>
      </c>
    </row>
    <row r="13" spans="3:16" ht="15" thickBot="1">
      <c r="C13" s="72" t="s">
        <v>52</v>
      </c>
      <c r="D13" s="73"/>
      <c r="E13" s="11"/>
      <c r="F13" s="12"/>
      <c r="G13" s="12"/>
      <c r="H13" s="45" t="s">
        <v>33</v>
      </c>
      <c r="I13" s="46" t="str">
        <f>$R$9</f>
        <v>Slovakia</v>
      </c>
      <c r="J13" s="12"/>
      <c r="K13" s="11"/>
      <c r="P13" s="13"/>
    </row>
    <row r="14" spans="3:16" ht="15" thickBot="1">
      <c r="C14" s="59"/>
      <c r="D14" s="69"/>
      <c r="E14" s="60"/>
      <c r="F14" s="66" t="s">
        <v>2</v>
      </c>
      <c r="G14" s="9" t="s">
        <v>3</v>
      </c>
      <c r="H14" s="9" t="s">
        <v>7</v>
      </c>
      <c r="I14" s="9" t="s">
        <v>8</v>
      </c>
      <c r="J14" s="9" t="s">
        <v>9</v>
      </c>
      <c r="K14" s="9" t="s">
        <v>10</v>
      </c>
      <c r="N14" s="1"/>
      <c r="P14" s="13"/>
    </row>
    <row r="15" spans="3:16" ht="15" thickBot="1">
      <c r="C15" s="72" t="s">
        <v>49</v>
      </c>
      <c r="D15" s="73"/>
      <c r="E15" s="74" t="str">
        <f>$T$9</f>
        <v>Bananas</v>
      </c>
      <c r="F15" s="67">
        <f>0*($K$73)</f>
        <v>0</v>
      </c>
      <c r="G15" s="5">
        <f>0.2*($K$73)</f>
        <v>8</v>
      </c>
      <c r="H15" s="5">
        <f>0.4*($K$73)</f>
        <v>16</v>
      </c>
      <c r="I15" s="5">
        <f>0.6*($K$73)</f>
        <v>24</v>
      </c>
      <c r="J15" s="5">
        <f>0.8*($K$73)</f>
        <v>32</v>
      </c>
      <c r="K15" s="6">
        <f>$S$9</f>
        <v>40</v>
      </c>
      <c r="N15" s="1"/>
      <c r="P15" s="13"/>
    </row>
    <row r="16" spans="3:20" ht="15" thickBot="1">
      <c r="C16" s="75" t="s">
        <v>50</v>
      </c>
      <c r="D16" s="70"/>
      <c r="E16" s="71" t="str">
        <f>$T$10</f>
        <v>VCR System</v>
      </c>
      <c r="F16" s="68">
        <f>$S$10</f>
        <v>10</v>
      </c>
      <c r="G16" s="8">
        <f>0.8*($F$74)</f>
        <v>8</v>
      </c>
      <c r="H16" s="8">
        <f>0.6*($F$74)</f>
        <v>6</v>
      </c>
      <c r="I16" s="8">
        <f>0.4*($F$74)</f>
        <v>4</v>
      </c>
      <c r="J16" s="8">
        <f>0.2*($F$74)</f>
        <v>2</v>
      </c>
      <c r="K16" s="8">
        <f>0*($F$74)</f>
        <v>0</v>
      </c>
      <c r="N16" s="1"/>
      <c r="P16" s="13"/>
      <c r="T16"/>
    </row>
    <row r="17" spans="3:16" ht="15" thickBot="1">
      <c r="C17" s="13"/>
      <c r="D17" s="13"/>
      <c r="N17" s="1"/>
      <c r="P17" s="13"/>
    </row>
    <row r="18" spans="3:14" ht="15" thickBot="1">
      <c r="C18" s="72" t="s">
        <v>53</v>
      </c>
      <c r="D18" s="73"/>
      <c r="E18" s="11"/>
      <c r="F18" s="12"/>
      <c r="G18" s="12"/>
      <c r="H18" s="45" t="s">
        <v>34</v>
      </c>
      <c r="I18" s="46" t="str">
        <f>$R$11</f>
        <v>England</v>
      </c>
      <c r="J18" s="12"/>
      <c r="K18" s="11"/>
      <c r="N18" s="1"/>
    </row>
    <row r="19" spans="3:14" ht="15" thickBot="1">
      <c r="C19" s="59"/>
      <c r="D19" s="69"/>
      <c r="E19" s="60"/>
      <c r="F19" s="66" t="s">
        <v>2</v>
      </c>
      <c r="G19" s="9" t="s">
        <v>3</v>
      </c>
      <c r="H19" s="9" t="s">
        <v>7</v>
      </c>
      <c r="I19" s="9" t="s">
        <v>8</v>
      </c>
      <c r="J19" s="9" t="s">
        <v>9</v>
      </c>
      <c r="K19" s="9" t="s">
        <v>10</v>
      </c>
      <c r="N19" s="1"/>
    </row>
    <row r="20" spans="3:14" ht="15" thickBot="1">
      <c r="C20" s="72" t="s">
        <v>49</v>
      </c>
      <c r="D20" s="73"/>
      <c r="E20" s="74" t="str">
        <f>$T$9</f>
        <v>Bananas</v>
      </c>
      <c r="F20" s="67">
        <f>0*($K$78)</f>
        <v>0</v>
      </c>
      <c r="G20" s="5">
        <f>0.2*($K$78)</f>
        <v>10</v>
      </c>
      <c r="H20" s="5">
        <f>0.4*($K$78)</f>
        <v>20</v>
      </c>
      <c r="I20" s="5">
        <f>0.6*($K$78)</f>
        <v>30</v>
      </c>
      <c r="J20" s="5">
        <f>0.8*($K$78)</f>
        <v>40</v>
      </c>
      <c r="K20" s="6">
        <f>$S$11</f>
        <v>50</v>
      </c>
      <c r="N20" s="1"/>
    </row>
    <row r="21" spans="3:14" ht="15" thickBot="1">
      <c r="C21" s="75" t="s">
        <v>50</v>
      </c>
      <c r="D21" s="70"/>
      <c r="E21" s="71" t="str">
        <f>$T$10</f>
        <v>VCR System</v>
      </c>
      <c r="F21" s="68">
        <f>$S$12</f>
        <v>8</v>
      </c>
      <c r="G21" s="8">
        <f>0.8*($F$79)</f>
        <v>6.4</v>
      </c>
      <c r="H21" s="8">
        <f>0.6*($F$79)</f>
        <v>4.8</v>
      </c>
      <c r="I21" s="8">
        <f>0.4*($F$79)</f>
        <v>3.2</v>
      </c>
      <c r="J21" s="8">
        <f>0.2*($F$79)</f>
        <v>1.6</v>
      </c>
      <c r="K21" s="8">
        <f>0*($F$79)</f>
        <v>0</v>
      </c>
      <c r="N21" s="1"/>
    </row>
    <row r="22" ht="13.5">
      <c r="N22" s="1"/>
    </row>
    <row r="23" spans="2:12" ht="15" thickBot="1">
      <c r="B23" s="13">
        <v>1</v>
      </c>
      <c r="C23" s="3" t="s">
        <v>35</v>
      </c>
      <c r="D23" s="15" t="str">
        <f>$R$9</f>
        <v>Slovakia</v>
      </c>
      <c r="E23" s="1" t="s">
        <v>37</v>
      </c>
      <c r="G23" s="15" t="str">
        <f>$T$9</f>
        <v>Bananas</v>
      </c>
      <c r="H23" s="1" t="s">
        <v>36</v>
      </c>
      <c r="I23" s="18"/>
      <c r="J23" s="21"/>
      <c r="K23" s="14"/>
      <c r="L23" s="17"/>
    </row>
    <row r="24" spans="7:12" ht="13.5">
      <c r="G24" s="15"/>
      <c r="I24" s="20"/>
      <c r="J24" s="19"/>
      <c r="L24" s="17"/>
    </row>
    <row r="25" spans="2:12" ht="15" thickBot="1">
      <c r="B25" s="13">
        <v>2</v>
      </c>
      <c r="C25" s="3" t="s">
        <v>35</v>
      </c>
      <c r="D25" s="15" t="str">
        <f>$R$11</f>
        <v>England</v>
      </c>
      <c r="E25" s="1" t="s">
        <v>37</v>
      </c>
      <c r="G25" s="15" t="str">
        <f>$T$11</f>
        <v>Bananas</v>
      </c>
      <c r="H25" s="1" t="s">
        <v>36</v>
      </c>
      <c r="I25" s="18"/>
      <c r="J25" s="21"/>
      <c r="K25" s="14"/>
      <c r="L25" s="17"/>
    </row>
    <row r="26" spans="7:12" ht="13.5">
      <c r="G26" s="15"/>
      <c r="I26" s="20"/>
      <c r="J26" s="17"/>
      <c r="L26" s="17"/>
    </row>
    <row r="27" spans="2:12" ht="15" thickBot="1">
      <c r="B27" s="13">
        <v>3</v>
      </c>
      <c r="C27" s="3" t="s">
        <v>35</v>
      </c>
      <c r="D27" s="15" t="str">
        <f>$R$9</f>
        <v>Slovakia</v>
      </c>
      <c r="E27" s="1" t="s">
        <v>37</v>
      </c>
      <c r="G27" s="15" t="str">
        <f>$T$10</f>
        <v>VCR System</v>
      </c>
      <c r="H27" s="1" t="s">
        <v>36</v>
      </c>
      <c r="I27" s="18"/>
      <c r="J27" s="16"/>
      <c r="K27" s="14"/>
      <c r="L27" s="17"/>
    </row>
    <row r="28" spans="7:12" ht="13.5">
      <c r="G28" s="15"/>
      <c r="I28" s="20"/>
      <c r="J28" s="17"/>
      <c r="L28" s="17"/>
    </row>
    <row r="29" spans="2:12" ht="15" thickBot="1">
      <c r="B29" s="13">
        <v>4</v>
      </c>
      <c r="C29" s="3" t="s">
        <v>35</v>
      </c>
      <c r="D29" s="15" t="str">
        <f>$R$11</f>
        <v>England</v>
      </c>
      <c r="E29" s="1" t="s">
        <v>37</v>
      </c>
      <c r="G29" s="15" t="str">
        <f>$T$12</f>
        <v>VCR System</v>
      </c>
      <c r="H29" s="1" t="s">
        <v>36</v>
      </c>
      <c r="I29" s="18"/>
      <c r="J29" s="16"/>
      <c r="K29" s="14"/>
      <c r="L29" s="17"/>
    </row>
    <row r="30" spans="9:12" ht="13.5">
      <c r="I30" s="17"/>
      <c r="J30" s="17"/>
      <c r="L30" s="17"/>
    </row>
    <row r="31" spans="2:12" ht="15" thickBot="1">
      <c r="B31" s="13">
        <v>5</v>
      </c>
      <c r="C31" s="3" t="s">
        <v>35</v>
      </c>
      <c r="D31" s="15" t="str">
        <f>$R$9</f>
        <v>Slovakia</v>
      </c>
      <c r="E31" s="1" t="s">
        <v>38</v>
      </c>
      <c r="I31" s="14"/>
      <c r="J31" s="16"/>
      <c r="K31" s="14"/>
      <c r="L31" s="17"/>
    </row>
    <row r="32" spans="9:12" ht="13.5">
      <c r="I32" s="17"/>
      <c r="J32" s="17"/>
      <c r="L32" s="17"/>
    </row>
    <row r="33" spans="2:12" ht="15" thickBot="1">
      <c r="B33" s="13">
        <v>6</v>
      </c>
      <c r="C33" s="3" t="s">
        <v>35</v>
      </c>
      <c r="D33" s="15" t="str">
        <f>$R$11</f>
        <v>England</v>
      </c>
      <c r="E33" s="1" t="s">
        <v>38</v>
      </c>
      <c r="I33" s="14"/>
      <c r="J33" s="16"/>
      <c r="K33" s="14"/>
      <c r="L33" s="17"/>
    </row>
    <row r="35" spans="2:10" ht="15" thickBot="1">
      <c r="B35" s="13">
        <v>7</v>
      </c>
      <c r="C35" s="1" t="s">
        <v>11</v>
      </c>
      <c r="F35" s="28">
        <f>F93</f>
        <v>4</v>
      </c>
      <c r="G35" s="15" t="str">
        <f>E15</f>
        <v>Bananas</v>
      </c>
      <c r="H35" s="15" t="s">
        <v>12</v>
      </c>
      <c r="I35" s="16">
        <v>1</v>
      </c>
      <c r="J35" s="1" t="str">
        <f>E16</f>
        <v>VCR System</v>
      </c>
    </row>
    <row r="36" spans="3:8" ht="15" thickBot="1">
      <c r="C36" s="3" t="s">
        <v>13</v>
      </c>
      <c r="D36" s="1" t="s">
        <v>14</v>
      </c>
      <c r="H36" s="14"/>
    </row>
    <row r="37" spans="3:9" ht="15" thickBot="1">
      <c r="C37" s="3" t="s">
        <v>15</v>
      </c>
      <c r="D37" s="1" t="s">
        <v>16</v>
      </c>
      <c r="H37" s="12"/>
      <c r="I37" s="17"/>
    </row>
    <row r="38" ht="13.5">
      <c r="C38" s="3"/>
    </row>
    <row r="39" spans="2:15" ht="15" thickBot="1">
      <c r="B39" s="13">
        <v>8</v>
      </c>
      <c r="C39" s="1" t="s">
        <v>40</v>
      </c>
      <c r="F39" s="28">
        <f>F97</f>
        <v>6.25</v>
      </c>
      <c r="G39" s="15" t="str">
        <f>E15</f>
        <v>Bananas</v>
      </c>
      <c r="H39" s="15" t="s">
        <v>12</v>
      </c>
      <c r="I39" s="16">
        <v>1</v>
      </c>
      <c r="J39" s="1" t="str">
        <f>E16</f>
        <v>VCR System</v>
      </c>
      <c r="O39" s="1"/>
    </row>
    <row r="40" spans="3:15" ht="15" thickBot="1">
      <c r="C40" s="3" t="s">
        <v>13</v>
      </c>
      <c r="D40" s="1" t="s">
        <v>14</v>
      </c>
      <c r="H40" s="14"/>
      <c r="O40" s="1"/>
    </row>
    <row r="41" spans="3:15" ht="15" thickBot="1">
      <c r="C41" s="3" t="s">
        <v>15</v>
      </c>
      <c r="D41" s="1" t="s">
        <v>16</v>
      </c>
      <c r="H41" s="14"/>
      <c r="I41" s="14"/>
      <c r="O41" s="1"/>
    </row>
    <row r="42" spans="3:15" ht="13.5">
      <c r="C42" s="3"/>
      <c r="I42" s="17"/>
      <c r="O42" s="1"/>
    </row>
    <row r="43" spans="2:15" ht="13.5">
      <c r="B43" s="13">
        <v>9</v>
      </c>
      <c r="C43" s="1" t="s">
        <v>17</v>
      </c>
      <c r="F43" s="23">
        <f>MEDIAN(F35,F39)</f>
        <v>5.125</v>
      </c>
      <c r="G43" s="15" t="str">
        <f>E15</f>
        <v>Bananas</v>
      </c>
      <c r="H43" s="15" t="s">
        <v>12</v>
      </c>
      <c r="I43" s="15">
        <v>1</v>
      </c>
      <c r="J43" s="1" t="str">
        <f>E21</f>
        <v>VCR System</v>
      </c>
      <c r="O43" s="1"/>
    </row>
    <row r="44" spans="3:7" ht="13.5">
      <c r="C44" s="1" t="s">
        <v>39</v>
      </c>
      <c r="F44" s="15" t="str">
        <f>$R$9</f>
        <v>Slovakia</v>
      </c>
      <c r="G44" s="1" t="s">
        <v>43</v>
      </c>
    </row>
    <row r="45" spans="3:15" ht="15" thickBot="1">
      <c r="C45" s="1" t="s">
        <v>18</v>
      </c>
      <c r="D45" s="17"/>
      <c r="E45" s="50" t="s">
        <v>19</v>
      </c>
      <c r="F45" s="2" t="s">
        <v>20</v>
      </c>
      <c r="G45" s="2" t="s">
        <v>21</v>
      </c>
      <c r="O45" s="1"/>
    </row>
    <row r="46" spans="4:7" ht="15" thickBot="1">
      <c r="D46" s="24" t="str">
        <f>E15</f>
        <v>Bananas</v>
      </c>
      <c r="E46" s="49">
        <f>(0.5*F16)*((G15-F15)/(F16-G16))</f>
        <v>20</v>
      </c>
      <c r="F46" s="47"/>
      <c r="G46" s="48"/>
    </row>
    <row r="47" spans="4:15" ht="15" thickBot="1">
      <c r="D47" s="24" t="str">
        <f>E16</f>
        <v>VCR System</v>
      </c>
      <c r="E47" s="49">
        <f>0.5*F16</f>
        <v>5</v>
      </c>
      <c r="F47" s="49"/>
      <c r="G47" s="47"/>
      <c r="O47" s="1"/>
    </row>
    <row r="48" ht="13.5">
      <c r="O48" s="1"/>
    </row>
    <row r="49" spans="2:15" ht="13.5">
      <c r="B49" s="13">
        <v>10</v>
      </c>
      <c r="C49" s="1" t="s">
        <v>17</v>
      </c>
      <c r="F49" s="23">
        <f>MEDIAN(F35,F39)</f>
        <v>5.125</v>
      </c>
      <c r="G49" s="15" t="str">
        <f>E20</f>
        <v>Bananas</v>
      </c>
      <c r="H49" s="15" t="s">
        <v>12</v>
      </c>
      <c r="I49" s="15">
        <v>1</v>
      </c>
      <c r="J49" s="1" t="str">
        <f>E21</f>
        <v>VCR System</v>
      </c>
      <c r="O49" s="1"/>
    </row>
    <row r="50" spans="3:7" ht="13.5">
      <c r="C50" s="1" t="s">
        <v>41</v>
      </c>
      <c r="F50" s="15" t="str">
        <f>$R$11</f>
        <v>England</v>
      </c>
      <c r="G50" s="1" t="s">
        <v>42</v>
      </c>
    </row>
    <row r="51" spans="3:7" ht="15" thickBot="1">
      <c r="C51" s="1" t="s">
        <v>18</v>
      </c>
      <c r="D51" s="17"/>
      <c r="E51" s="50" t="s">
        <v>19</v>
      </c>
      <c r="F51" s="2" t="s">
        <v>20</v>
      </c>
      <c r="G51" s="2" t="s">
        <v>21</v>
      </c>
    </row>
    <row r="52" spans="4:7" ht="15" thickBot="1">
      <c r="D52" s="24" t="str">
        <f>D46</f>
        <v>Bananas</v>
      </c>
      <c r="E52" s="49">
        <f>(K20*0.5)</f>
        <v>25</v>
      </c>
      <c r="F52" s="49"/>
      <c r="G52" s="49"/>
    </row>
    <row r="53" spans="4:7" ht="15" thickBot="1">
      <c r="D53" s="24" t="str">
        <f>D47</f>
        <v>VCR System</v>
      </c>
      <c r="E53" s="49">
        <f>(0.5*K20)*((F21-G21)/(G20-F20))</f>
        <v>3.9999999999999996</v>
      </c>
      <c r="F53" s="49"/>
      <c r="G53" s="48"/>
    </row>
    <row r="55" spans="4:10" ht="13.5">
      <c r="D55" s="2"/>
      <c r="E55" s="15"/>
      <c r="F55" s="15"/>
      <c r="I55" s="2"/>
      <c r="J55" s="22"/>
    </row>
    <row r="56" spans="4:11" ht="13.5">
      <c r="D56" s="15"/>
      <c r="E56" s="15"/>
      <c r="F56" s="15"/>
      <c r="H56"/>
      <c r="I56" s="15"/>
      <c r="J56" s="22"/>
      <c r="K56" s="15"/>
    </row>
    <row r="57" spans="4:23" ht="13.5">
      <c r="D57" s="26"/>
      <c r="F57" s="27"/>
      <c r="H57"/>
      <c r="I57" s="22"/>
      <c r="J57" s="22"/>
      <c r="K57" s="25"/>
      <c r="L57" s="22"/>
      <c r="V57"/>
      <c r="W57"/>
    </row>
    <row r="58" spans="4:23" ht="13.5">
      <c r="D58" s="26"/>
      <c r="F58" s="27"/>
      <c r="H58"/>
      <c r="I58" s="22"/>
      <c r="J58" s="22"/>
      <c r="K58" s="25"/>
      <c r="L58" s="22"/>
      <c r="V58"/>
      <c r="W58"/>
    </row>
    <row r="59" spans="4:23" ht="13.5">
      <c r="D59" s="26"/>
      <c r="F59" s="27"/>
      <c r="H59"/>
      <c r="I59" s="22"/>
      <c r="J59" s="22"/>
      <c r="K59" s="25"/>
      <c r="L59" s="22"/>
      <c r="V59"/>
      <c r="W59"/>
    </row>
    <row r="60" spans="4:23" ht="13.5">
      <c r="D60" s="26"/>
      <c r="F60" s="27"/>
      <c r="H60"/>
      <c r="I60" s="22"/>
      <c r="J60" s="22"/>
      <c r="K60" s="25"/>
      <c r="L60" s="22"/>
      <c r="V60"/>
      <c r="W60"/>
    </row>
    <row r="61" spans="4:23" ht="13.5">
      <c r="D61" s="26"/>
      <c r="F61" s="27"/>
      <c r="H61"/>
      <c r="I61" s="22"/>
      <c r="J61" s="22"/>
      <c r="K61" s="25"/>
      <c r="L61" s="22"/>
      <c r="V61"/>
      <c r="W61"/>
    </row>
    <row r="62" spans="4:23" ht="13.5">
      <c r="D62" s="26"/>
      <c r="F62" s="27"/>
      <c r="H62"/>
      <c r="I62" s="22"/>
      <c r="J62" s="22"/>
      <c r="K62" s="25"/>
      <c r="L62" s="22"/>
      <c r="V62"/>
      <c r="W62"/>
    </row>
    <row r="63" spans="4:23" ht="13.5">
      <c r="D63" s="26"/>
      <c r="F63" s="27"/>
      <c r="H63"/>
      <c r="I63" s="22"/>
      <c r="J63" s="22"/>
      <c r="K63" s="25"/>
      <c r="L63" s="22"/>
      <c r="V63"/>
      <c r="W63"/>
    </row>
    <row r="64" spans="22:23" ht="13.5">
      <c r="V64"/>
      <c r="W64"/>
    </row>
    <row r="65" ht="15" thickBot="1"/>
    <row r="66" spans="3:10" ht="13.5">
      <c r="C66" s="13"/>
      <c r="D66" s="35"/>
      <c r="E66" s="36"/>
      <c r="F66" s="36"/>
      <c r="G66" s="37" t="s">
        <v>0</v>
      </c>
      <c r="H66" s="36"/>
      <c r="I66" s="36"/>
      <c r="J66" s="38"/>
    </row>
    <row r="67" spans="3:10" ht="15" thickBot="1">
      <c r="C67" s="13"/>
      <c r="D67" s="39"/>
      <c r="E67" s="40"/>
      <c r="F67" s="40"/>
      <c r="G67" s="41" t="s">
        <v>26</v>
      </c>
      <c r="H67" s="40"/>
      <c r="I67" s="40"/>
      <c r="J67" s="42"/>
    </row>
    <row r="68" spans="12:13" ht="13.5">
      <c r="L68" s="30" t="s">
        <v>54</v>
      </c>
      <c r="M68" s="1"/>
    </row>
    <row r="69" spans="1:2" ht="13.5">
      <c r="A69" s="13" t="s">
        <v>5</v>
      </c>
      <c r="B69" s="1" t="s">
        <v>6</v>
      </c>
    </row>
    <row r="70" ht="15" thickBot="1"/>
    <row r="71" spans="3:11" ht="15" thickBot="1">
      <c r="C71" s="72" t="s">
        <v>52</v>
      </c>
      <c r="D71" s="73"/>
      <c r="E71" s="12"/>
      <c r="F71" s="10"/>
      <c r="G71" s="12"/>
      <c r="H71" s="45" t="s">
        <v>33</v>
      </c>
      <c r="I71" s="46" t="str">
        <f>$R$9</f>
        <v>Slovakia</v>
      </c>
      <c r="J71" s="12"/>
      <c r="K71" s="11"/>
    </row>
    <row r="72" spans="3:11" ht="15" thickBot="1">
      <c r="C72" s="59"/>
      <c r="D72" s="69"/>
      <c r="E72" s="12"/>
      <c r="F72" s="9" t="s">
        <v>2</v>
      </c>
      <c r="G72" s="9" t="s">
        <v>3</v>
      </c>
      <c r="H72" s="9" t="s">
        <v>7</v>
      </c>
      <c r="I72" s="9" t="s">
        <v>8</v>
      </c>
      <c r="J72" s="9" t="s">
        <v>9</v>
      </c>
      <c r="K72" s="9" t="s">
        <v>10</v>
      </c>
    </row>
    <row r="73" spans="3:11" ht="15" thickBot="1">
      <c r="C73" s="72" t="s">
        <v>49</v>
      </c>
      <c r="D73" s="73"/>
      <c r="E73" s="76" t="str">
        <f>$T$9</f>
        <v>Bananas</v>
      </c>
      <c r="F73" s="4">
        <f>0*($K$73)</f>
        <v>0</v>
      </c>
      <c r="G73" s="5">
        <f>0.2*($K$73)</f>
        <v>8</v>
      </c>
      <c r="H73" s="5">
        <f>0.4*($K$73)</f>
        <v>16</v>
      </c>
      <c r="I73" s="5">
        <f>0.6*($K$73)</f>
        <v>24</v>
      </c>
      <c r="J73" s="5">
        <f>0.8*($K$73)</f>
        <v>32</v>
      </c>
      <c r="K73" s="6">
        <f>$S$9</f>
        <v>40</v>
      </c>
    </row>
    <row r="74" spans="3:11" ht="15" thickBot="1">
      <c r="C74" s="75" t="s">
        <v>50</v>
      </c>
      <c r="D74" s="70"/>
      <c r="E74" s="76" t="str">
        <f>$T$10</f>
        <v>VCR System</v>
      </c>
      <c r="F74" s="7">
        <f>$S$10</f>
        <v>10</v>
      </c>
      <c r="G74" s="8">
        <f>0.8*($F$74)</f>
        <v>8</v>
      </c>
      <c r="H74" s="8">
        <f>0.6*($F$74)</f>
        <v>6</v>
      </c>
      <c r="I74" s="8">
        <f>0.4*($F$74)</f>
        <v>4</v>
      </c>
      <c r="J74" s="8">
        <f>0.2*($F$74)</f>
        <v>2</v>
      </c>
      <c r="K74" s="8">
        <f>0*($F$74)</f>
        <v>0</v>
      </c>
    </row>
    <row r="75" spans="3:4" ht="15" thickBot="1">
      <c r="C75" s="13"/>
      <c r="D75" s="13"/>
    </row>
    <row r="76" spans="3:11" ht="15" thickBot="1">
      <c r="C76" s="72" t="s">
        <v>53</v>
      </c>
      <c r="D76" s="73"/>
      <c r="E76" s="12"/>
      <c r="F76" s="10"/>
      <c r="G76" s="12"/>
      <c r="H76" s="45" t="s">
        <v>34</v>
      </c>
      <c r="I76" s="46" t="str">
        <f>$R$11</f>
        <v>England</v>
      </c>
      <c r="J76" s="12"/>
      <c r="K76" s="11"/>
    </row>
    <row r="77" spans="3:11" ht="15" thickBot="1">
      <c r="C77" s="59"/>
      <c r="D77" s="69"/>
      <c r="E77" s="12"/>
      <c r="F77" s="9" t="s">
        <v>2</v>
      </c>
      <c r="G77" s="9" t="s">
        <v>3</v>
      </c>
      <c r="H77" s="9" t="s">
        <v>7</v>
      </c>
      <c r="I77" s="9" t="s">
        <v>8</v>
      </c>
      <c r="J77" s="9" t="s">
        <v>9</v>
      </c>
      <c r="K77" s="9" t="s">
        <v>10</v>
      </c>
    </row>
    <row r="78" spans="3:11" ht="15" thickBot="1">
      <c r="C78" s="72" t="s">
        <v>49</v>
      </c>
      <c r="D78" s="73"/>
      <c r="E78" s="76" t="str">
        <f>$T$11</f>
        <v>Bananas</v>
      </c>
      <c r="F78" s="5">
        <f>0*($K$78)</f>
        <v>0</v>
      </c>
      <c r="G78" s="5">
        <f>0.2*($K$78)</f>
        <v>10</v>
      </c>
      <c r="H78" s="5">
        <f>0.4*($K$78)</f>
        <v>20</v>
      </c>
      <c r="I78" s="5">
        <f>0.6*($K$78)</f>
        <v>30</v>
      </c>
      <c r="J78" s="5">
        <f>0.8*($K$78)</f>
        <v>40</v>
      </c>
      <c r="K78" s="6">
        <f>$S$11</f>
        <v>50</v>
      </c>
    </row>
    <row r="79" spans="3:11" ht="15" thickBot="1">
      <c r="C79" s="75" t="s">
        <v>50</v>
      </c>
      <c r="D79" s="70"/>
      <c r="E79" s="76" t="str">
        <f>$T$12</f>
        <v>VCR System</v>
      </c>
      <c r="F79" s="7">
        <f>$S$12</f>
        <v>8</v>
      </c>
      <c r="G79" s="8">
        <f>0.8*($F$79)</f>
        <v>6.4</v>
      </c>
      <c r="H79" s="8">
        <f>0.6*($F$79)</f>
        <v>4.8</v>
      </c>
      <c r="I79" s="8">
        <f>0.4*($F$79)</f>
        <v>3.2</v>
      </c>
      <c r="J79" s="8">
        <f>0.2*($F$79)</f>
        <v>1.6</v>
      </c>
      <c r="K79" s="8">
        <f>0*($F$79)</f>
        <v>0</v>
      </c>
    </row>
    <row r="80" ht="13.5">
      <c r="L80" s="17"/>
    </row>
    <row r="81" spans="1:12" ht="15" thickBot="1">
      <c r="A81" s="13"/>
      <c r="B81" s="13">
        <v>1</v>
      </c>
      <c r="C81" s="3" t="s">
        <v>35</v>
      </c>
      <c r="D81" s="15" t="str">
        <f>$R$9</f>
        <v>Slovakia</v>
      </c>
      <c r="E81" s="1" t="s">
        <v>37</v>
      </c>
      <c r="F81" s="1"/>
      <c r="G81" s="15" t="str">
        <f>$T$9</f>
        <v>Bananas</v>
      </c>
      <c r="H81" s="1" t="s">
        <v>36</v>
      </c>
      <c r="I81" s="18">
        <f>(F74-G74)/(G73-F73)</f>
        <v>0.25</v>
      </c>
      <c r="J81" s="21" t="str">
        <f>E74</f>
        <v>VCR System</v>
      </c>
      <c r="K81" s="14"/>
      <c r="L81" s="17"/>
    </row>
    <row r="82" spans="7:12" ht="13.5">
      <c r="G82" s="15"/>
      <c r="I82" s="20"/>
      <c r="J82" s="19"/>
      <c r="L82" s="17"/>
    </row>
    <row r="83" spans="1:12" ht="15" thickBot="1">
      <c r="A83" s="13"/>
      <c r="B83" s="13">
        <v>2</v>
      </c>
      <c r="C83" s="3" t="s">
        <v>35</v>
      </c>
      <c r="D83" s="15" t="str">
        <f>$R$11</f>
        <v>England</v>
      </c>
      <c r="E83" s="1" t="s">
        <v>37</v>
      </c>
      <c r="F83" s="1"/>
      <c r="G83" s="15" t="str">
        <f>$T$11</f>
        <v>Bananas</v>
      </c>
      <c r="H83" s="1" t="s">
        <v>36</v>
      </c>
      <c r="I83" s="18">
        <f>(F79-G79)/(G78-F78)</f>
        <v>0.15999999999999998</v>
      </c>
      <c r="J83" s="21" t="str">
        <f>E79</f>
        <v>VCR System</v>
      </c>
      <c r="K83" s="14"/>
      <c r="L83" s="17"/>
    </row>
    <row r="84" spans="7:12" ht="13.5">
      <c r="G84" s="15"/>
      <c r="I84" s="20"/>
      <c r="J84" s="17"/>
      <c r="L84" s="17"/>
    </row>
    <row r="85" spans="1:12" ht="15" thickBot="1">
      <c r="A85" s="13"/>
      <c r="B85" s="13">
        <v>3</v>
      </c>
      <c r="C85" s="3" t="s">
        <v>35</v>
      </c>
      <c r="D85" s="15" t="str">
        <f>$R$9</f>
        <v>Slovakia</v>
      </c>
      <c r="E85" s="1" t="s">
        <v>37</v>
      </c>
      <c r="F85" s="1"/>
      <c r="G85" s="15" t="str">
        <f>$T$10</f>
        <v>VCR System</v>
      </c>
      <c r="H85" s="1" t="s">
        <v>36</v>
      </c>
      <c r="I85" s="18">
        <f>(K73-J73)/(J74-K74)</f>
        <v>4</v>
      </c>
      <c r="J85" s="16" t="str">
        <f>E73</f>
        <v>Bananas</v>
      </c>
      <c r="K85" s="14"/>
      <c r="L85" s="17"/>
    </row>
    <row r="86" spans="7:12" ht="13.5">
      <c r="G86" s="15"/>
      <c r="I86" s="20"/>
      <c r="J86" s="17"/>
      <c r="L86" s="17"/>
    </row>
    <row r="87" spans="1:12" ht="15" thickBot="1">
      <c r="A87" s="13"/>
      <c r="B87" s="13">
        <v>4</v>
      </c>
      <c r="C87" s="3" t="s">
        <v>35</v>
      </c>
      <c r="D87" s="15" t="str">
        <f>$R$11</f>
        <v>England</v>
      </c>
      <c r="E87" s="1" t="s">
        <v>37</v>
      </c>
      <c r="F87" s="1"/>
      <c r="G87" s="15" t="str">
        <f>$T$12</f>
        <v>VCR System</v>
      </c>
      <c r="H87" s="1" t="s">
        <v>36</v>
      </c>
      <c r="I87" s="18">
        <f>(K78-J78)/(J79-K79)</f>
        <v>6.25</v>
      </c>
      <c r="J87" s="16" t="str">
        <f>E78</f>
        <v>Bananas</v>
      </c>
      <c r="K87" s="14"/>
      <c r="L87" s="17"/>
    </row>
    <row r="88" spans="9:12" ht="13.5">
      <c r="I88" s="17"/>
      <c r="J88" s="17"/>
      <c r="L88" s="17"/>
    </row>
    <row r="89" spans="1:12" ht="15" thickBot="1">
      <c r="A89" s="13"/>
      <c r="B89" s="13">
        <v>5</v>
      </c>
      <c r="C89" s="3" t="s">
        <v>35</v>
      </c>
      <c r="D89" s="15" t="str">
        <f>$R$9</f>
        <v>Slovakia</v>
      </c>
      <c r="E89" s="1" t="s">
        <v>38</v>
      </c>
      <c r="H89" s="14"/>
      <c r="I89" s="14" t="str">
        <f>IF(I85&lt;I87,E74,E73)</f>
        <v>VCR System</v>
      </c>
      <c r="J89" s="16"/>
      <c r="K89" s="53" t="s">
        <v>48</v>
      </c>
      <c r="L89" s="17"/>
    </row>
    <row r="90" spans="9:10" ht="13.5">
      <c r="I90" s="17"/>
      <c r="J90" s="17"/>
    </row>
    <row r="91" spans="1:12" ht="15" thickBot="1">
      <c r="A91" s="13"/>
      <c r="B91" s="13">
        <v>6</v>
      </c>
      <c r="C91" s="3" t="s">
        <v>35</v>
      </c>
      <c r="D91" s="15" t="str">
        <f>$R$11</f>
        <v>England</v>
      </c>
      <c r="E91" s="1" t="s">
        <v>38</v>
      </c>
      <c r="H91" s="14"/>
      <c r="I91" s="14" t="str">
        <f>IF(I83&lt;I81,E73,E74)</f>
        <v>Bananas</v>
      </c>
      <c r="J91" s="16"/>
      <c r="K91" s="53" t="s">
        <v>47</v>
      </c>
      <c r="L91" s="17"/>
    </row>
    <row r="92" ht="13.5"/>
    <row r="93" spans="1:10" ht="15" thickBot="1">
      <c r="A93" s="13"/>
      <c r="B93" s="13">
        <v>7</v>
      </c>
      <c r="C93" s="1" t="s">
        <v>11</v>
      </c>
      <c r="F93" s="28">
        <f>I85</f>
        <v>4</v>
      </c>
      <c r="G93" s="15" t="str">
        <f>E73</f>
        <v>Bananas</v>
      </c>
      <c r="H93" s="15" t="s">
        <v>12</v>
      </c>
      <c r="I93" s="16">
        <v>1</v>
      </c>
      <c r="J93" s="1" t="str">
        <f>E74</f>
        <v>VCR System</v>
      </c>
    </row>
    <row r="94" spans="3:8" ht="15" thickBot="1">
      <c r="C94" s="3" t="s">
        <v>13</v>
      </c>
      <c r="D94" s="1" t="s">
        <v>14</v>
      </c>
      <c r="H94" s="16" t="str">
        <f>IF(F93=I85,"No",)</f>
        <v>No</v>
      </c>
    </row>
    <row r="95" spans="3:9" ht="15" thickBot="1">
      <c r="C95" s="3" t="s">
        <v>15</v>
      </c>
      <c r="D95" s="1" t="s">
        <v>16</v>
      </c>
      <c r="I95" s="16" t="str">
        <f>IF(F93=I85,$R$9,$R$11)</f>
        <v>Slovakia</v>
      </c>
    </row>
    <row r="96" ht="13.5">
      <c r="C96" s="3"/>
    </row>
    <row r="97" spans="1:10" ht="15" thickBot="1">
      <c r="A97" s="13"/>
      <c r="B97" s="13">
        <v>8</v>
      </c>
      <c r="C97" s="1" t="s">
        <v>11</v>
      </c>
      <c r="F97" s="28">
        <f>I87</f>
        <v>6.25</v>
      </c>
      <c r="G97" s="15" t="str">
        <f>E73</f>
        <v>Bananas</v>
      </c>
      <c r="H97" s="15" t="s">
        <v>12</v>
      </c>
      <c r="I97" s="16">
        <v>1</v>
      </c>
      <c r="J97" s="1" t="str">
        <f>E74</f>
        <v>VCR System</v>
      </c>
    </row>
    <row r="98" spans="3:8" ht="15" thickBot="1">
      <c r="C98" s="3" t="s">
        <v>13</v>
      </c>
      <c r="D98" s="1" t="s">
        <v>14</v>
      </c>
      <c r="H98" s="16" t="str">
        <f>IF(F97=I87,"No")</f>
        <v>No</v>
      </c>
    </row>
    <row r="99" spans="3:9" ht="15" thickBot="1">
      <c r="C99" s="3" t="s">
        <v>15</v>
      </c>
      <c r="D99" s="1" t="s">
        <v>16</v>
      </c>
      <c r="I99" s="16" t="str">
        <f>IF(F97=I87,$R$11,$R$9)</f>
        <v>England</v>
      </c>
    </row>
    <row r="100" spans="3:9" ht="13.5">
      <c r="C100" s="3"/>
      <c r="I100" s="17"/>
    </row>
    <row r="101" spans="1:10" ht="13.5">
      <c r="A101" s="13"/>
      <c r="B101" s="13">
        <v>9</v>
      </c>
      <c r="C101" s="1" t="s">
        <v>17</v>
      </c>
      <c r="F101" s="23">
        <f>MEDIAN(F93,F97)</f>
        <v>5.125</v>
      </c>
      <c r="G101" s="1" t="str">
        <f>E73</f>
        <v>Bananas</v>
      </c>
      <c r="H101" s="15" t="s">
        <v>12</v>
      </c>
      <c r="I101" s="15">
        <v>1</v>
      </c>
      <c r="J101" s="1" t="str">
        <f>E79</f>
        <v>VCR System</v>
      </c>
    </row>
    <row r="102" spans="3:7" ht="13.5">
      <c r="C102" s="1" t="s">
        <v>44</v>
      </c>
      <c r="F102" s="15" t="str">
        <f>$R$9</f>
        <v>Slovakia</v>
      </c>
      <c r="G102" s="1" t="s">
        <v>43</v>
      </c>
    </row>
    <row r="103" spans="3:8" ht="15" thickBot="1">
      <c r="C103" s="1" t="s">
        <v>18</v>
      </c>
      <c r="E103" s="17"/>
      <c r="F103" s="51" t="s">
        <v>19</v>
      </c>
      <c r="G103" s="52" t="s">
        <v>20</v>
      </c>
      <c r="H103" s="2" t="s">
        <v>21</v>
      </c>
    </row>
    <row r="104" spans="5:9" ht="15" thickBot="1">
      <c r="E104" s="24" t="str">
        <f>E73</f>
        <v>Bananas</v>
      </c>
      <c r="F104" s="49">
        <f>I85*(F74*0.5)</f>
        <v>20</v>
      </c>
      <c r="G104" s="49">
        <f>0.5*F74*F101</f>
        <v>25.625</v>
      </c>
      <c r="H104" s="48">
        <f>G104-F104</f>
        <v>5.625</v>
      </c>
      <c r="I104" s="15" t="str">
        <f>IF(H104&gt;0,E73,)</f>
        <v>Bananas</v>
      </c>
    </row>
    <row r="105" spans="5:9" ht="15" thickBot="1">
      <c r="E105" s="24" t="str">
        <f>E74</f>
        <v>VCR System</v>
      </c>
      <c r="F105" s="49">
        <f>0.5*F74</f>
        <v>5</v>
      </c>
      <c r="G105" s="49">
        <f>F74*0.5</f>
        <v>5</v>
      </c>
      <c r="H105" s="48">
        <f>G105-F105</f>
        <v>0</v>
      </c>
      <c r="I105" s="15">
        <f>IF(H105&gt;0,E105,)</f>
        <v>0</v>
      </c>
    </row>
    <row r="106" ht="13.5"/>
    <row r="107" spans="1:10" ht="13.5">
      <c r="A107" s="13"/>
      <c r="B107" s="13">
        <v>10</v>
      </c>
      <c r="C107" s="1" t="s">
        <v>17</v>
      </c>
      <c r="F107" s="23">
        <f>MEDIAN(F93,F97)</f>
        <v>5.125</v>
      </c>
      <c r="G107" s="15" t="str">
        <f>E78</f>
        <v>Bananas</v>
      </c>
      <c r="H107" s="15" t="s">
        <v>12</v>
      </c>
      <c r="I107" s="15">
        <v>1</v>
      </c>
      <c r="J107" s="1" t="str">
        <f>E79</f>
        <v>VCR System</v>
      </c>
    </row>
    <row r="108" spans="3:7" ht="13.5">
      <c r="C108" s="1" t="s">
        <v>45</v>
      </c>
      <c r="F108" s="15" t="str">
        <f>$R$11</f>
        <v>England</v>
      </c>
      <c r="G108" s="1" t="s">
        <v>46</v>
      </c>
    </row>
    <row r="109" spans="3:8" ht="15" thickBot="1">
      <c r="C109" s="1" t="s">
        <v>18</v>
      </c>
      <c r="E109" s="17"/>
      <c r="F109" s="50" t="s">
        <v>19</v>
      </c>
      <c r="G109" s="2" t="s">
        <v>20</v>
      </c>
      <c r="H109" s="2" t="s">
        <v>21</v>
      </c>
    </row>
    <row r="110" spans="5:9" ht="15" thickBot="1">
      <c r="E110" s="24" t="str">
        <f>E104</f>
        <v>Bananas</v>
      </c>
      <c r="F110" s="49">
        <f>(K78*0.5)</f>
        <v>25</v>
      </c>
      <c r="G110" s="49">
        <f>K78*0.5</f>
        <v>25</v>
      </c>
      <c r="H110" s="48">
        <f>G110-F110</f>
        <v>0</v>
      </c>
      <c r="I110" s="15">
        <f>IF(H110&gt;0,E110,)</f>
        <v>0</v>
      </c>
    </row>
    <row r="111" spans="5:9" ht="15" thickBot="1">
      <c r="E111" s="24" t="str">
        <f>E105</f>
        <v>VCR System</v>
      </c>
      <c r="F111" s="49">
        <f>(K78*0.5)*I83</f>
        <v>3.9999999999999996</v>
      </c>
      <c r="G111" s="49">
        <f>(K78*0.5)*(1/F107)</f>
        <v>4.878048780487805</v>
      </c>
      <c r="H111" s="48">
        <f>G111-F111</f>
        <v>0.8780487804878052</v>
      </c>
      <c r="I111" s="1" t="str">
        <f>IF(H111&gt;0,E111,)</f>
        <v>VCR System</v>
      </c>
    </row>
    <row r="112" ht="13.5"/>
    <row r="113" ht="12"/>
    <row r="114" spans="3:10" ht="15.75">
      <c r="C114" s="3" t="s">
        <v>49</v>
      </c>
      <c r="D114" s="1" t="str">
        <f>$T$9</f>
        <v>Bananas</v>
      </c>
      <c r="E114" s="15" t="str">
        <f>$I$71</f>
        <v>Slovakia</v>
      </c>
      <c r="H114" s="3" t="s">
        <v>49</v>
      </c>
      <c r="I114" s="1" t="str">
        <f>$T$9</f>
        <v>Bananas</v>
      </c>
      <c r="J114" s="15" t="str">
        <f>$I$76</f>
        <v>England</v>
      </c>
    </row>
    <row r="115" spans="3:9" ht="15.75">
      <c r="C115" s="3" t="s">
        <v>50</v>
      </c>
      <c r="D115" s="1" t="str">
        <f>$T$10</f>
        <v>VCR System</v>
      </c>
      <c r="H115" s="3" t="s">
        <v>50</v>
      </c>
      <c r="I115" s="1" t="str">
        <f>$T$10</f>
        <v>VCR System</v>
      </c>
    </row>
    <row r="116" spans="3:10" ht="15.75">
      <c r="C116" s="3"/>
      <c r="D116" s="3" t="s">
        <v>51</v>
      </c>
      <c r="E116" s="1" t="str">
        <f>$I$89</f>
        <v>VCR System</v>
      </c>
      <c r="H116" s="3"/>
      <c r="I116" s="3" t="s">
        <v>51</v>
      </c>
      <c r="J116" s="1" t="str">
        <f>$I$91</f>
        <v>Bananas</v>
      </c>
    </row>
    <row r="117" spans="3:9" ht="15.75">
      <c r="C117" s="65" t="str">
        <f>$E$114</f>
        <v>Slovakia</v>
      </c>
      <c r="H117" s="3" t="str">
        <f>$I$76</f>
        <v>England</v>
      </c>
      <c r="I117" s="3"/>
    </row>
    <row r="118" spans="3:9" ht="15.75">
      <c r="C118" s="3" t="str">
        <f>D115</f>
        <v>VCR System</v>
      </c>
      <c r="D118" s="15" t="str">
        <f>$D$114</f>
        <v>Bananas</v>
      </c>
      <c r="E118" s="3"/>
      <c r="H118" s="3" t="str">
        <f>$E$79</f>
        <v>VCR System</v>
      </c>
      <c r="I118" s="15" t="str">
        <f>$E$78</f>
        <v>Bananas</v>
      </c>
    </row>
    <row r="119" spans="3:10" ht="15.75">
      <c r="C119" s="22">
        <f>$K$74</f>
        <v>0</v>
      </c>
      <c r="D119" s="22">
        <f>$C$124*$F$101</f>
        <v>51.25</v>
      </c>
      <c r="E119" s="64">
        <f>$K$73</f>
        <v>40</v>
      </c>
      <c r="H119" s="22">
        <f>$J$124/$F$107</f>
        <v>0</v>
      </c>
      <c r="I119" s="22">
        <f>J119+$K$79</f>
        <v>50</v>
      </c>
      <c r="J119" s="22">
        <f>$K$78</f>
        <v>50</v>
      </c>
    </row>
    <row r="120" spans="3:10" ht="15.75">
      <c r="C120" s="22">
        <f>$J$74</f>
        <v>2</v>
      </c>
      <c r="D120" s="22">
        <f>$C$123*$F$101</f>
        <v>41</v>
      </c>
      <c r="E120" s="64">
        <f>$J$73</f>
        <v>32</v>
      </c>
      <c r="H120" s="22">
        <f>$J$123/$F$107</f>
        <v>1.951219512195122</v>
      </c>
      <c r="I120" s="22">
        <f>$J$120+$J$79</f>
        <v>41.6</v>
      </c>
      <c r="J120" s="22">
        <f>$J$78</f>
        <v>40</v>
      </c>
    </row>
    <row r="121" spans="3:10" ht="15.75">
      <c r="C121" s="22">
        <f>$I$74</f>
        <v>4</v>
      </c>
      <c r="D121" s="22">
        <f>$C$122*$F$101</f>
        <v>30.75</v>
      </c>
      <c r="E121" s="64">
        <f>$I$73</f>
        <v>24</v>
      </c>
      <c r="H121" s="22">
        <f>$J$122/$F$107</f>
        <v>3.902439024390244</v>
      </c>
      <c r="I121" s="22">
        <f>$J$121+$I$79</f>
        <v>33.2</v>
      </c>
      <c r="J121" s="22">
        <f>$I$78</f>
        <v>30</v>
      </c>
    </row>
    <row r="122" spans="3:10" ht="15.75">
      <c r="C122" s="22">
        <f>$H$74</f>
        <v>6</v>
      </c>
      <c r="D122" s="22">
        <f>$C$121*$F$101</f>
        <v>20.5</v>
      </c>
      <c r="E122" s="64">
        <f>$H$73</f>
        <v>16</v>
      </c>
      <c r="H122" s="22">
        <f>$J$121/$F$107</f>
        <v>5.853658536585366</v>
      </c>
      <c r="I122" s="22">
        <f>$J$122+$H$79</f>
        <v>24.8</v>
      </c>
      <c r="J122" s="22">
        <f>$H$78</f>
        <v>20</v>
      </c>
    </row>
    <row r="123" spans="3:10" ht="15.75">
      <c r="C123" s="22">
        <f>$G$74</f>
        <v>8</v>
      </c>
      <c r="D123" s="22">
        <f>$C$120*$F$101</f>
        <v>10.25</v>
      </c>
      <c r="E123" s="64">
        <f>$G$73</f>
        <v>8</v>
      </c>
      <c r="H123" s="22">
        <f>$J$120/$F$107</f>
        <v>7.804878048780488</v>
      </c>
      <c r="I123" s="22">
        <f>$J$123+$G$79</f>
        <v>16.4</v>
      </c>
      <c r="J123" s="22">
        <f>$G$78</f>
        <v>10</v>
      </c>
    </row>
    <row r="124" spans="3:10" ht="15.75">
      <c r="C124" s="22">
        <f>$F$74</f>
        <v>10</v>
      </c>
      <c r="D124" s="22">
        <f>$C$119*$F$101</f>
        <v>0</v>
      </c>
      <c r="E124" s="64">
        <f>$F$73</f>
        <v>0</v>
      </c>
      <c r="H124" s="22">
        <f>J$119/$F$107</f>
        <v>9.75609756097561</v>
      </c>
      <c r="I124" s="22">
        <f>$J$124+$F$79</f>
        <v>8</v>
      </c>
      <c r="J124" s="22">
        <f>$F$78</f>
        <v>0</v>
      </c>
    </row>
    <row r="125" ht="15.75">
      <c r="C125" s="3"/>
    </row>
    <row r="126" ht="15.75">
      <c r="C126" s="3"/>
    </row>
    <row r="127" ht="15.75">
      <c r="C127" s="3"/>
    </row>
    <row r="128" ht="15.75">
      <c r="C128" s="3"/>
    </row>
    <row r="129" ht="13.5">
      <c r="C129" s="3"/>
    </row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3.5"/>
    <row r="162" ht="13.5"/>
    <row r="163" ht="13.5"/>
    <row r="164" ht="13.5"/>
    <row r="165" ht="13.5"/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1999-03-24T15:42:22Z</cp:lastPrinted>
  <dcterms:created xsi:type="dcterms:W3CDTF">1999-01-28T10:06:05Z</dcterms:created>
  <cp:category/>
  <cp:version/>
  <cp:contentType/>
  <cp:contentStatus/>
</cp:coreProperties>
</file>