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36" windowWidth="19380" windowHeight="14740" tabRatio="292" activeTab="0"/>
  </bookViews>
  <sheets>
    <sheet name="Cobb-Douglas Utility" sheetId="1" r:id="rId1"/>
  </sheets>
  <definedNames/>
  <calcPr fullCalcOnLoad="1" iterate="1" iterateCount="100" iterateDelta="1.1"/>
</workbook>
</file>

<file path=xl/sharedStrings.xml><?xml version="1.0" encoding="utf-8"?>
<sst xmlns="http://schemas.openxmlformats.org/spreadsheetml/2006/main" count="189" uniqueCount="112">
  <si>
    <t>Dividing each Marginal utility by its corresponding price yields:</t>
  </si>
  <si>
    <t>MUx/Px =</t>
  </si>
  <si>
    <t>MUy/Py =</t>
  </si>
  <si>
    <t>Q.E.D.</t>
  </si>
  <si>
    <t>Regardless of the marginal utility of income, the Cobb-Douglas utility function, in equilibrium,</t>
  </si>
  <si>
    <t>is homothetic, i.e., expenditure proportions are invariant with respect to income levels.</t>
  </si>
  <si>
    <t>With simulation initial income growing at a rate of 50 percent, we have:</t>
  </si>
  <si>
    <t>Income</t>
  </si>
  <si>
    <t>X Exps</t>
  </si>
  <si>
    <t>Y Exps</t>
  </si>
  <si>
    <t>X %</t>
  </si>
  <si>
    <t>Y %</t>
  </si>
  <si>
    <t xml:space="preserve">Figure 1     </t>
  </si>
  <si>
    <t>Graphic Variables:</t>
  </si>
  <si>
    <t>U1</t>
  </si>
  <si>
    <t>U2</t>
  </si>
  <si>
    <t>Utility Function:</t>
  </si>
  <si>
    <t xml:space="preserve">Y  </t>
  </si>
  <si>
    <t xml:space="preserve">    =</t>
  </si>
  <si>
    <t>©2000</t>
  </si>
  <si>
    <t xml:space="preserve">     Although utility functions for single goods can be used to derive the level of total, average, and marginal utility, it is</t>
  </si>
  <si>
    <t>when there is more than one good than one can consider both income and substitution effects in response to changes</t>
  </si>
  <si>
    <t>in income and relative prices.  The simplest two-good model is the Cobb-Douglas utility function, whose form and</t>
  </si>
  <si>
    <t>and properties are illustrated below.</t>
  </si>
  <si>
    <t>Elasticity:</t>
  </si>
  <si>
    <t>When the exponents of a Cobb-Douglas utility function add to unity, one can derive a short-cut solution.</t>
  </si>
  <si>
    <t xml:space="preserve">       Figure 2</t>
  </si>
  <si>
    <t>Figure 3</t>
  </si>
  <si>
    <t xml:space="preserve">         Figure 4</t>
  </si>
  <si>
    <t>Figure 5</t>
  </si>
  <si>
    <t xml:space="preserve">  +  l</t>
  </si>
  <si>
    <t xml:space="preserve"> X       </t>
  </si>
  <si>
    <t>Px</t>
  </si>
  <si>
    <t>Py</t>
  </si>
  <si>
    <t>ExpsX</t>
  </si>
  <si>
    <t>ExpsY</t>
  </si>
  <si>
    <t>Qx</t>
  </si>
  <si>
    <t>Qy</t>
  </si>
  <si>
    <t>Utility</t>
  </si>
  <si>
    <t>%ExpsX</t>
  </si>
  <si>
    <t>Dr. P. LeBel</t>
  </si>
  <si>
    <t>Cobb-Douglas Utility Functions</t>
  </si>
  <si>
    <t xml:space="preserve">A. </t>
  </si>
  <si>
    <t>U =</t>
  </si>
  <si>
    <t>X</t>
  </si>
  <si>
    <t>Y</t>
  </si>
  <si>
    <t>Simulation Solution values:</t>
  </si>
  <si>
    <t>Base reference case:</t>
  </si>
  <si>
    <t>Simulation values:</t>
  </si>
  <si>
    <t>Optimal Expenditures:</t>
  </si>
  <si>
    <t>Optimal Quantities:</t>
  </si>
  <si>
    <t>Price of X =</t>
  </si>
  <si>
    <t>Price of Y =</t>
  </si>
  <si>
    <t>Initial Income=</t>
  </si>
  <si>
    <t>Utility =</t>
  </si>
  <si>
    <t>The Budget Constraint is:</t>
  </si>
  <si>
    <t>Y =</t>
  </si>
  <si>
    <t>+</t>
  </si>
  <si>
    <t>=</t>
  </si>
  <si>
    <t>Utility maximization can be derived through use of a Lagrangian constrained optimization problem, i.e.:</t>
  </si>
  <si>
    <t xml:space="preserve">B. </t>
  </si>
  <si>
    <t>Lagrangian constrained optimization</t>
  </si>
  <si>
    <t>Max L =</t>
  </si>
  <si>
    <t>l</t>
  </si>
  <si>
    <t>d</t>
  </si>
  <si>
    <t>L /</t>
  </si>
  <si>
    <t>d /</t>
  </si>
  <si>
    <t xml:space="preserve"> = 0</t>
  </si>
  <si>
    <t>-</t>
  </si>
  <si>
    <t>4.a</t>
  </si>
  <si>
    <t xml:space="preserve"> - l</t>
  </si>
  <si>
    <t>5.a</t>
  </si>
  <si>
    <t>7.a</t>
  </si>
  <si>
    <t>which defines the optimal good ratio.</t>
  </si>
  <si>
    <t>Note that the optimal good ratio is simply the ratio of the expenditure elasticity,</t>
  </si>
  <si>
    <t xml:space="preserve"> or exponent, of good y to the corresponding elasticity of good x, i.e.:</t>
  </si>
  <si>
    <t>Substituting the optimal good ratio into the budget constraint yields the optimal quantity of x:</t>
  </si>
  <si>
    <t>X +</t>
  </si>
  <si>
    <t>X =</t>
  </si>
  <si>
    <t>Thus,</t>
  </si>
  <si>
    <t>Xopt =</t>
  </si>
  <si>
    <t xml:space="preserve"> and</t>
  </si>
  <si>
    <t xml:space="preserve">  so that:</t>
  </si>
  <si>
    <t>Yopt =</t>
  </si>
  <si>
    <t>Total income has now been allocated as:</t>
  </si>
  <si>
    <t xml:space="preserve"> with expenditure proportions as:</t>
  </si>
  <si>
    <t>Xexps=</t>
  </si>
  <si>
    <t>Yexps=</t>
  </si>
  <si>
    <t xml:space="preserve">A shortcut method to derive these optimal expenditure combinations is as follows: </t>
  </si>
  <si>
    <t xml:space="preserve">a. </t>
  </si>
  <si>
    <t>First, add the sum of the expenditure elasticities of the utility function.</t>
  </si>
  <si>
    <t xml:space="preserve">b. </t>
  </si>
  <si>
    <t>Then, calculate the proportion of the expenditure elasticity total accounted for by each good.</t>
  </si>
  <si>
    <t xml:space="preserve">c. </t>
  </si>
  <si>
    <t>Next, multiply the elasticity proportion values times the budget constraint level.</t>
  </si>
  <si>
    <t xml:space="preserve">d. </t>
  </si>
  <si>
    <t>To obtain optimal quantities, divide optimal expenditure proportions by the corresponding unit prices.</t>
  </si>
  <si>
    <t>Proportion:</t>
  </si>
  <si>
    <t xml:space="preserve">                Optimal expenditure:</t>
  </si>
  <si>
    <t>Unit Price</t>
  </si>
  <si>
    <t>Optimal Quantity</t>
  </si>
  <si>
    <t>for X:</t>
  </si>
  <si>
    <t xml:space="preserve">  =</t>
  </si>
  <si>
    <t>for Y:</t>
  </si>
  <si>
    <t>Total:</t>
  </si>
  <si>
    <t>From this point, we now turn to verifying that we have an optimal combination of goods.</t>
  </si>
  <si>
    <t>The first step is to calculate total utility.</t>
  </si>
  <si>
    <t>Total utility is thus:</t>
  </si>
  <si>
    <t>Uopt=</t>
  </si>
  <si>
    <t xml:space="preserve"> "utils"</t>
  </si>
  <si>
    <t>Verifying that utility is at a maximum, we then calculate the marginal utility for each good as:</t>
  </si>
  <si>
    <t>U /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</si>
</sst>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\ "/>
    <numFmt numFmtId="166" formatCode="0.000"/>
    <numFmt numFmtId="167" formatCode="&quot;$&quot;#,###;\(&quot;$&quot;#,##0\)"/>
    <numFmt numFmtId="168" formatCode="&quot;$&quot;#,##0.00;[Red]\(&quot;$&quot;#,##0.00\)"/>
    <numFmt numFmtId="169" formatCode="&quot;$&quot;#,##0.00"/>
    <numFmt numFmtId="170" formatCode="\+0.00"/>
    <numFmt numFmtId="171" formatCode="*(0.00\)"/>
    <numFmt numFmtId="172" formatCode="* \(0.00\)"/>
    <numFmt numFmtId="173" formatCode="\ *(0.00\)"/>
    <numFmt numFmtId="174" formatCode="\x\ \(0.00\)"/>
    <numFmt numFmtId="175" formatCode="&quot;$&quot;#,###\÷;\(&quot;$&quot;#,##0\)"/>
    <numFmt numFmtId="176" formatCode="&quot;$&quot;#,###\ \=;\(&quot;$&quot;#,##0\)\ \="/>
    <numFmt numFmtId="177" formatCode="&quot;$&quot;#,###.00\ \=;\(&quot;$&quot;#,###.00\)\ \="/>
    <numFmt numFmtId="178" formatCode="&quot;$&quot;#,###\÷;\(&quot;$&quot;#,##0\)\÷"/>
    <numFmt numFmtId="179" formatCode="\(0.000\)\÷"/>
    <numFmt numFmtId="180" formatCode="&quot;$&quot;#,##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b/>
      <sz val="12"/>
      <name val="Symbol"/>
      <family val="0"/>
    </font>
    <font>
      <sz val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65" fontId="4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5" fontId="7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2" fontId="10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7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68" fontId="10" fillId="0" borderId="7" xfId="0" applyNumberFormat="1" applyFont="1" applyBorder="1" applyAlignment="1">
      <alignment horizontal="right"/>
    </xf>
    <xf numFmtId="167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10" fillId="0" borderId="7" xfId="0" applyNumberFormat="1" applyFont="1" applyBorder="1" applyAlignment="1">
      <alignment horizontal="right"/>
    </xf>
    <xf numFmtId="167" fontId="7" fillId="0" borderId="12" xfId="0" applyNumberFormat="1" applyFont="1" applyBorder="1" applyAlignment="1">
      <alignment/>
    </xf>
    <xf numFmtId="2" fontId="10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9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2" fontId="7" fillId="0" borderId="5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2" fontId="10" fillId="0" borderId="15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1" fillId="0" borderId="9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165" fontId="10" fillId="0" borderId="0" xfId="0" applyNumberFormat="1" applyFont="1" applyAlignment="1">
      <alignment horizontal="right"/>
    </xf>
    <xf numFmtId="2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/>
    </xf>
    <xf numFmtId="2" fontId="10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2" fontId="10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166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2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166" fontId="10" fillId="0" borderId="5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166" fontId="10" fillId="0" borderId="9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166" fontId="10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6" fontId="10" fillId="0" borderId="0" xfId="0" applyNumberFormat="1" applyFont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10" fillId="0" borderId="13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right"/>
    </xf>
    <xf numFmtId="167" fontId="7" fillId="0" borderId="10" xfId="0" applyNumberFormat="1" applyFont="1" applyBorder="1" applyAlignment="1">
      <alignment horizontal="center"/>
    </xf>
    <xf numFmtId="10" fontId="10" fillId="0" borderId="7" xfId="0" applyNumberFormat="1" applyFont="1" applyBorder="1" applyAlignment="1">
      <alignment horizontal="center"/>
    </xf>
    <xf numFmtId="10" fontId="10" fillId="0" borderId="0" xfId="0" applyNumberFormat="1" applyFont="1" applyAlignment="1">
      <alignment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16" xfId="0" applyNumberFormat="1" applyFont="1" applyBorder="1" applyAlignment="1">
      <alignment horizontal="left"/>
    </xf>
    <xf numFmtId="2" fontId="7" fillId="0" borderId="5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6" xfId="0" applyNumberFormat="1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10" fillId="0" borderId="9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166" fontId="10" fillId="0" borderId="7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12" xfId="0" applyFont="1" applyBorder="1" applyAlignment="1">
      <alignment/>
    </xf>
    <xf numFmtId="170" fontId="10" fillId="0" borderId="13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4" fontId="10" fillId="0" borderId="0" xfId="0" applyNumberFormat="1" applyFont="1" applyAlignment="1">
      <alignment/>
    </xf>
    <xf numFmtId="2" fontId="10" fillId="0" borderId="13" xfId="0" applyNumberFormat="1" applyFont="1" applyBorder="1" applyAlignment="1">
      <alignment horizontal="right"/>
    </xf>
    <xf numFmtId="174" fontId="10" fillId="0" borderId="13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right"/>
    </xf>
    <xf numFmtId="169" fontId="10" fillId="0" borderId="10" xfId="0" applyNumberFormat="1" applyFont="1" applyBorder="1" applyAlignment="1">
      <alignment horizontal="left"/>
    </xf>
    <xf numFmtId="169" fontId="10" fillId="0" borderId="0" xfId="0" applyNumberFormat="1" applyFont="1" applyAlignment="1">
      <alignment/>
    </xf>
    <xf numFmtId="2" fontId="7" fillId="0" borderId="9" xfId="0" applyNumberFormat="1" applyFont="1" applyBorder="1" applyAlignment="1">
      <alignment horizontal="right"/>
    </xf>
    <xf numFmtId="174" fontId="6" fillId="0" borderId="13" xfId="0" applyNumberFormat="1" applyFont="1" applyBorder="1" applyAlignment="1">
      <alignment/>
    </xf>
    <xf numFmtId="175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174" fontId="10" fillId="0" borderId="11" xfId="0" applyNumberFormat="1" applyFont="1" applyBorder="1" applyAlignment="1">
      <alignment/>
    </xf>
    <xf numFmtId="179" fontId="8" fillId="0" borderId="13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77" fontId="8" fillId="0" borderId="0" xfId="0" applyNumberFormat="1" applyFont="1" applyAlignment="1">
      <alignment horizontal="right"/>
    </xf>
    <xf numFmtId="169" fontId="8" fillId="0" borderId="7" xfId="0" applyNumberFormat="1" applyFont="1" applyBorder="1" applyAlignment="1">
      <alignment horizontal="right"/>
    </xf>
    <xf numFmtId="169" fontId="8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169" fontId="10" fillId="0" borderId="7" xfId="0" applyNumberFormat="1" applyFont="1" applyBorder="1" applyAlignment="1">
      <alignment horizontal="right"/>
    </xf>
    <xf numFmtId="16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80" fontId="10" fillId="0" borderId="10" xfId="0" applyNumberFormat="1" applyFont="1" applyBorder="1" applyAlignment="1">
      <alignment/>
    </xf>
    <xf numFmtId="169" fontId="10" fillId="0" borderId="13" xfId="0" applyNumberFormat="1" applyFont="1" applyBorder="1" applyAlignment="1">
      <alignment horizontal="center"/>
    </xf>
    <xf numFmtId="169" fontId="10" fillId="0" borderId="13" xfId="0" applyNumberFormat="1" applyFont="1" applyBorder="1" applyAlignment="1">
      <alignment/>
    </xf>
    <xf numFmtId="2" fontId="10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Cobb-Douglas Utility</a:t>
            </a:r>
          </a:p>
        </c:rich>
      </c:tx>
      <c:layout>
        <c:manualLayout>
          <c:xMode val="factor"/>
          <c:yMode val="factor"/>
          <c:x val="-0.005"/>
          <c:y val="-0.0122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85"/>
          <c:y val="0.11425"/>
          <c:w val="0.96725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'Cobb-Douglas Utility'!$G$105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'Cobb-Douglas Utility'!$F$106:$F$126</c:f>
              <c:numCache/>
            </c:numRef>
          </c:cat>
          <c:val>
            <c:numRef>
              <c:f>'Cobb-Douglas Utility'!$G$106:$G$126</c:f>
              <c:numCache/>
            </c:numRef>
          </c:val>
          <c:smooth val="0"/>
        </c:ser>
        <c:ser>
          <c:idx val="1"/>
          <c:order val="1"/>
          <c:tx>
            <c:strRef>
              <c:f>'Cobb-Douglas Utility'!$H$105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'Cobb-Douglas Utility'!$F$106:$F$126</c:f>
              <c:numCache/>
            </c:numRef>
          </c:cat>
          <c:val>
            <c:numRef>
              <c:f>'Cobb-Douglas Utility'!$H$106:$H$126</c:f>
              <c:numCache/>
            </c:numRef>
          </c:val>
          <c:smooth val="0"/>
        </c:ser>
        <c:ser>
          <c:idx val="2"/>
          <c:order val="2"/>
          <c:tx>
            <c:strRef>
              <c:f>'Cobb-Douglas Utility'!$I$105</c:f>
              <c:strCache>
                <c:ptCount val="1"/>
                <c:pt idx="0">
                  <c:v>U1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'Cobb-Douglas Utility'!$F$106:$F$126</c:f>
              <c:numCache/>
            </c:numRef>
          </c:cat>
          <c:val>
            <c:numRef>
              <c:f>'Cobb-Douglas Utility'!$I$106:$I$126</c:f>
              <c:numCache/>
            </c:numRef>
          </c:val>
          <c:smooth val="0"/>
        </c:ser>
        <c:ser>
          <c:idx val="3"/>
          <c:order val="3"/>
          <c:tx>
            <c:strRef>
              <c:f>'Cobb-Douglas Utility'!$J$105</c:f>
              <c:strCache>
                <c:ptCount val="1"/>
                <c:pt idx="0">
                  <c:v>U2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'Cobb-Douglas Utility'!$F$106:$F$126</c:f>
              <c:numCache/>
            </c:numRef>
          </c:cat>
          <c:val>
            <c:numRef>
              <c:f>'Cobb-Douglas Utility'!$J$106:$J$126</c:f>
              <c:numCache/>
            </c:numRef>
          </c:val>
          <c:smooth val="0"/>
        </c:ser>
        <c:marker val="1"/>
        <c:axId val="22742895"/>
        <c:axId val="45139316"/>
      </c:lineChart>
      <c:catAx>
        <c:axId val="227428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139316"/>
        <c:crosses val="autoZero"/>
        <c:auto val="0"/>
        <c:lblOffset val="100"/>
        <c:noMultiLvlLbl val="0"/>
      </c:catAx>
      <c:valAx>
        <c:axId val="45139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4289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75"/>
          <c:y val="0.89875"/>
          <c:w val="0.511"/>
          <c:h val="0.053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Total UtilityUnder Alternative Feasible Combinations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8"/>
          <c:y val="0.17775"/>
          <c:w val="0.964"/>
          <c:h val="0.6955"/>
        </c:manualLayout>
      </c:layout>
      <c:lineChart>
        <c:grouping val="standard"/>
        <c:varyColors val="0"/>
        <c:ser>
          <c:idx val="1"/>
          <c:order val="0"/>
          <c:tx>
            <c:strRef>
              <c:f>'Cobb-Douglas Utility'!$E$194</c:f>
              <c:strCache>
                <c:ptCount val="1"/>
                <c:pt idx="0">
                  <c:v>Utility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'Cobb-Douglas Utility'!$D$195:$D$205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'Cobb-Douglas Utility'!$E$195:$E$205</c:f>
              <c:numCache>
                <c:ptCount val="11"/>
                <c:pt idx="0">
                  <c:v>0</c:v>
                </c:pt>
                <c:pt idx="1">
                  <c:v>10.39230484541326</c:v>
                </c:pt>
                <c:pt idx="2">
                  <c:v>11.313708498984758</c:v>
                </c:pt>
                <c:pt idx="3">
                  <c:v>11.327493961983095</c:v>
                </c:pt>
                <c:pt idx="4">
                  <c:v>10.84322404331814</c:v>
                </c:pt>
                <c:pt idx="5">
                  <c:v>10.000000000000004</c:v>
                </c:pt>
                <c:pt idx="6">
                  <c:v>8.85345535760257</c:v>
                </c:pt>
                <c:pt idx="7">
                  <c:v>7.415585502134682</c:v>
                </c:pt>
                <c:pt idx="8">
                  <c:v>5.65685424949238</c:v>
                </c:pt>
                <c:pt idx="9">
                  <c:v>3.4641016151377544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034853"/>
        <c:axId val="57017170"/>
      </c:lineChart>
      <c:catAx>
        <c:axId val="2034853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crossAx val="57017170"/>
        <c:crosses val="autoZero"/>
        <c:auto val="1"/>
        <c:lblOffset val="100"/>
        <c:noMultiLvlLbl val="0"/>
      </c:catAx>
      <c:valAx>
        <c:axId val="57017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485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3"/>
          <c:y val="0.92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0.5545</cdr:x>
      <cdr:y>0.8615</cdr:y>
    </cdr:from>
    <cdr:to>
      <cdr:x>0.979</cdr:x>
      <cdr:y>0.91825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3609975"/>
          <a:ext cx="2085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/>
            <a:t>Share of Budget Devoted to Good X</a:t>
          </a:r>
        </a:p>
      </cdr:txBody>
    </cdr:sp>
  </cdr:relSizeAnchor>
  <cdr:relSizeAnchor xmlns:cdr="http://schemas.openxmlformats.org/drawingml/2006/chartDrawing">
    <cdr:from>
      <cdr:x>0</cdr:x>
      <cdr:y>0.1385</cdr:y>
    </cdr:from>
    <cdr:to>
      <cdr:x>0.1395</cdr:x>
      <cdr:y>0.19525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71500"/>
          <a:ext cx="685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1" i="0" u="none" baseline="0"/>
            <a:t>Total Utility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30</xdr:row>
      <xdr:rowOff>76200</xdr:rowOff>
    </xdr:from>
    <xdr:to>
      <xdr:col>8</xdr:col>
      <xdr:colOff>276225</xdr:colOff>
      <xdr:row>30</xdr:row>
      <xdr:rowOff>76200</xdr:rowOff>
    </xdr:to>
    <xdr:sp>
      <xdr:nvSpPr>
        <xdr:cNvPr id="1" name="Line 7"/>
        <xdr:cNvSpPr>
          <a:spLocks/>
        </xdr:cNvSpPr>
      </xdr:nvSpPr>
      <xdr:spPr>
        <a:xfrm>
          <a:off x="3619500" y="6048375"/>
          <a:ext cx="771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180975</xdr:colOff>
      <xdr:row>33</xdr:row>
      <xdr:rowOff>76200</xdr:rowOff>
    </xdr:from>
    <xdr:to>
      <xdr:col>8</xdr:col>
      <xdr:colOff>276225</xdr:colOff>
      <xdr:row>33</xdr:row>
      <xdr:rowOff>76200</xdr:rowOff>
    </xdr:to>
    <xdr:sp>
      <xdr:nvSpPr>
        <xdr:cNvPr id="2" name="Line 8"/>
        <xdr:cNvSpPr>
          <a:spLocks/>
        </xdr:cNvSpPr>
      </xdr:nvSpPr>
      <xdr:spPr>
        <a:xfrm>
          <a:off x="3619500" y="6677025"/>
          <a:ext cx="771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352425</xdr:colOff>
      <xdr:row>38</xdr:row>
      <xdr:rowOff>76200</xdr:rowOff>
    </xdr:from>
    <xdr:to>
      <xdr:col>7</xdr:col>
      <xdr:colOff>0</xdr:colOff>
      <xdr:row>38</xdr:row>
      <xdr:rowOff>76200</xdr:rowOff>
    </xdr:to>
    <xdr:sp>
      <xdr:nvSpPr>
        <xdr:cNvPr id="3" name="Line 16"/>
        <xdr:cNvSpPr>
          <a:spLocks/>
        </xdr:cNvSpPr>
      </xdr:nvSpPr>
      <xdr:spPr>
        <a:xfrm>
          <a:off x="2524125" y="7724775"/>
          <a:ext cx="91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45</xdr:row>
      <xdr:rowOff>0</xdr:rowOff>
    </xdr:to>
    <xdr:sp>
      <xdr:nvSpPr>
        <xdr:cNvPr id="4" name="Line 21"/>
        <xdr:cNvSpPr>
          <a:spLocks/>
        </xdr:cNvSpPr>
      </xdr:nvSpPr>
      <xdr:spPr>
        <a:xfrm flipH="1">
          <a:off x="2171700" y="890587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28575</xdr:rowOff>
    </xdr:from>
    <xdr:to>
      <xdr:col>6</xdr:col>
      <xdr:colOff>0</xdr:colOff>
      <xdr:row>45</xdr:row>
      <xdr:rowOff>0</xdr:rowOff>
    </xdr:to>
    <xdr:sp>
      <xdr:nvSpPr>
        <xdr:cNvPr id="5" name="Line 22"/>
        <xdr:cNvSpPr>
          <a:spLocks/>
        </xdr:cNvSpPr>
      </xdr:nvSpPr>
      <xdr:spPr>
        <a:xfrm>
          <a:off x="2838450" y="8934450"/>
          <a:ext cx="0" cy="180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sp>
      <xdr:nvSpPr>
        <xdr:cNvPr id="6" name="Line 25"/>
        <xdr:cNvSpPr>
          <a:spLocks/>
        </xdr:cNvSpPr>
      </xdr:nvSpPr>
      <xdr:spPr>
        <a:xfrm flipH="1">
          <a:off x="1047750" y="932497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47</xdr:row>
      <xdr:rowOff>0</xdr:rowOff>
    </xdr:to>
    <xdr:sp>
      <xdr:nvSpPr>
        <xdr:cNvPr id="7" name="Line 26"/>
        <xdr:cNvSpPr>
          <a:spLocks/>
        </xdr:cNvSpPr>
      </xdr:nvSpPr>
      <xdr:spPr>
        <a:xfrm flipH="1">
          <a:off x="1609725" y="932497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sp>
      <xdr:nvSpPr>
        <xdr:cNvPr id="8" name="Line 27"/>
        <xdr:cNvSpPr>
          <a:spLocks/>
        </xdr:cNvSpPr>
      </xdr:nvSpPr>
      <xdr:spPr>
        <a:xfrm flipH="1">
          <a:off x="1047750" y="145637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72</xdr:row>
      <xdr:rowOff>9525</xdr:rowOff>
    </xdr:to>
    <xdr:sp>
      <xdr:nvSpPr>
        <xdr:cNvPr id="9" name="Line 28"/>
        <xdr:cNvSpPr>
          <a:spLocks/>
        </xdr:cNvSpPr>
      </xdr:nvSpPr>
      <xdr:spPr>
        <a:xfrm flipH="1">
          <a:off x="1609725" y="145637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72</xdr:row>
      <xdr:rowOff>9525</xdr:rowOff>
    </xdr:to>
    <xdr:sp>
      <xdr:nvSpPr>
        <xdr:cNvPr id="10" name="Line 29"/>
        <xdr:cNvSpPr>
          <a:spLocks/>
        </xdr:cNvSpPr>
      </xdr:nvSpPr>
      <xdr:spPr>
        <a:xfrm flipH="1">
          <a:off x="2171700" y="145637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50</xdr:row>
      <xdr:rowOff>0</xdr:rowOff>
    </xdr:to>
    <xdr:sp>
      <xdr:nvSpPr>
        <xdr:cNvPr id="11" name="Line 30"/>
        <xdr:cNvSpPr>
          <a:spLocks/>
        </xdr:cNvSpPr>
      </xdr:nvSpPr>
      <xdr:spPr>
        <a:xfrm flipH="1">
          <a:off x="1047750" y="99536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12" name="Line 31"/>
        <xdr:cNvSpPr>
          <a:spLocks/>
        </xdr:cNvSpPr>
      </xdr:nvSpPr>
      <xdr:spPr>
        <a:xfrm flipH="1">
          <a:off x="1609725" y="99536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sp>
      <xdr:nvSpPr>
        <xdr:cNvPr id="13" name="Line 32"/>
        <xdr:cNvSpPr>
          <a:spLocks/>
        </xdr:cNvSpPr>
      </xdr:nvSpPr>
      <xdr:spPr>
        <a:xfrm flipH="1">
          <a:off x="2838450" y="99536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50</xdr:row>
      <xdr:rowOff>0</xdr:rowOff>
    </xdr:to>
    <xdr:sp>
      <xdr:nvSpPr>
        <xdr:cNvPr id="14" name="Line 33"/>
        <xdr:cNvSpPr>
          <a:spLocks/>
        </xdr:cNvSpPr>
      </xdr:nvSpPr>
      <xdr:spPr>
        <a:xfrm flipH="1">
          <a:off x="3438525" y="99536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9525</xdr:rowOff>
    </xdr:from>
    <xdr:to>
      <xdr:col>10</xdr:col>
      <xdr:colOff>0</xdr:colOff>
      <xdr:row>50</xdr:row>
      <xdr:rowOff>0</xdr:rowOff>
    </xdr:to>
    <xdr:sp>
      <xdr:nvSpPr>
        <xdr:cNvPr id="15" name="Rectangle 34"/>
        <xdr:cNvSpPr>
          <a:spLocks/>
        </xdr:cNvSpPr>
      </xdr:nvSpPr>
      <xdr:spPr>
        <a:xfrm>
          <a:off x="4552950" y="9963150"/>
          <a:ext cx="476250" cy="2000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123825</xdr:rowOff>
    </xdr:from>
    <xdr:to>
      <xdr:col>6</xdr:col>
      <xdr:colOff>0</xdr:colOff>
      <xdr:row>62</xdr:row>
      <xdr:rowOff>123825</xdr:rowOff>
    </xdr:to>
    <xdr:sp>
      <xdr:nvSpPr>
        <xdr:cNvPr id="16" name="Line 37"/>
        <xdr:cNvSpPr>
          <a:spLocks/>
        </xdr:cNvSpPr>
      </xdr:nvSpPr>
      <xdr:spPr>
        <a:xfrm>
          <a:off x="2181225" y="12801600"/>
          <a:ext cx="657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123825</xdr:rowOff>
    </xdr:from>
    <xdr:to>
      <xdr:col>6</xdr:col>
      <xdr:colOff>9525</xdr:colOff>
      <xdr:row>63</xdr:row>
      <xdr:rowOff>123825</xdr:rowOff>
    </xdr:to>
    <xdr:sp>
      <xdr:nvSpPr>
        <xdr:cNvPr id="17" name="Line 38"/>
        <xdr:cNvSpPr>
          <a:spLocks/>
        </xdr:cNvSpPr>
      </xdr:nvSpPr>
      <xdr:spPr>
        <a:xfrm>
          <a:off x="2181225" y="13011150"/>
          <a:ext cx="666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171450</xdr:rowOff>
    </xdr:from>
    <xdr:to>
      <xdr:col>12</xdr:col>
      <xdr:colOff>85725</xdr:colOff>
      <xdr:row>41</xdr:row>
      <xdr:rowOff>9525</xdr:rowOff>
    </xdr:to>
    <xdr:sp>
      <xdr:nvSpPr>
        <xdr:cNvPr id="18" name="Line 43"/>
        <xdr:cNvSpPr>
          <a:spLocks/>
        </xdr:cNvSpPr>
      </xdr:nvSpPr>
      <xdr:spPr>
        <a:xfrm flipH="1">
          <a:off x="6019800" y="8029575"/>
          <a:ext cx="857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9525</xdr:colOff>
      <xdr:row>102</xdr:row>
      <xdr:rowOff>28575</xdr:rowOff>
    </xdr:from>
    <xdr:to>
      <xdr:col>13</xdr:col>
      <xdr:colOff>457200</xdr:colOff>
      <xdr:row>139</xdr:row>
      <xdr:rowOff>28575</xdr:rowOff>
    </xdr:to>
    <xdr:graphicFrame>
      <xdr:nvGraphicFramePr>
        <xdr:cNvPr id="19" name="Chart 44"/>
        <xdr:cNvGraphicFramePr/>
      </xdr:nvGraphicFramePr>
      <xdr:xfrm>
        <a:off x="495300" y="21088350"/>
        <a:ext cx="64484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141</xdr:row>
      <xdr:rowOff>9525</xdr:rowOff>
    </xdr:from>
    <xdr:to>
      <xdr:col>15</xdr:col>
      <xdr:colOff>247650</xdr:colOff>
      <xdr:row>159</xdr:row>
      <xdr:rowOff>114300</xdr:rowOff>
    </xdr:to>
    <xdr:pic>
      <xdr:nvPicPr>
        <xdr:cNvPr id="2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24603075"/>
          <a:ext cx="3476625" cy="2847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152400</xdr:colOff>
      <xdr:row>141</xdr:row>
      <xdr:rowOff>9525</xdr:rowOff>
    </xdr:from>
    <xdr:to>
      <xdr:col>7</xdr:col>
      <xdr:colOff>238125</xdr:colOff>
      <xdr:row>159</xdr:row>
      <xdr:rowOff>123825</xdr:rowOff>
    </xdr:to>
    <xdr:pic>
      <xdr:nvPicPr>
        <xdr:cNvPr id="21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4603075"/>
          <a:ext cx="352425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152400</xdr:colOff>
      <xdr:row>164</xdr:row>
      <xdr:rowOff>9525</xdr:rowOff>
    </xdr:from>
    <xdr:to>
      <xdr:col>7</xdr:col>
      <xdr:colOff>200025</xdr:colOff>
      <xdr:row>185</xdr:row>
      <xdr:rowOff>66675</xdr:rowOff>
    </xdr:to>
    <xdr:pic>
      <xdr:nvPicPr>
        <xdr:cNvPr id="22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28136850"/>
          <a:ext cx="3486150" cy="325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164</xdr:row>
      <xdr:rowOff>38100</xdr:rowOff>
    </xdr:from>
    <xdr:to>
      <xdr:col>15</xdr:col>
      <xdr:colOff>219075</xdr:colOff>
      <xdr:row>185</xdr:row>
      <xdr:rowOff>66675</xdr:rowOff>
    </xdr:to>
    <xdr:pic>
      <xdr:nvPicPr>
        <xdr:cNvPr id="23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28165425"/>
          <a:ext cx="3476625" cy="3228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552450</xdr:colOff>
      <xdr:row>189</xdr:row>
      <xdr:rowOff>0</xdr:rowOff>
    </xdr:from>
    <xdr:to>
      <xdr:col>11</xdr:col>
      <xdr:colOff>400050</xdr:colOff>
      <xdr:row>211</xdr:row>
      <xdr:rowOff>19050</xdr:rowOff>
    </xdr:to>
    <xdr:graphicFrame>
      <xdr:nvGraphicFramePr>
        <xdr:cNvPr id="24" name="Chart 53"/>
        <xdr:cNvGraphicFramePr/>
      </xdr:nvGraphicFramePr>
      <xdr:xfrm>
        <a:off x="1038225" y="31965900"/>
        <a:ext cx="491490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"/>
  <sheetViews>
    <sheetView tabSelected="1" zoomScale="125" zoomScaleNormal="125" workbookViewId="0" topLeftCell="A1">
      <pane ySplit="6460" topLeftCell="BM103" activePane="topLeft" state="split"/>
      <selection pane="topLeft" activeCell="A8" sqref="A8"/>
      <selection pane="bottomLeft" activeCell="D72" sqref="D72"/>
    </sheetView>
  </sheetViews>
  <sheetFormatPr defaultColWidth="11.00390625" defaultRowHeight="12.75"/>
  <cols>
    <col min="1" max="1" width="2.00390625" style="5" customWidth="1"/>
    <col min="2" max="2" width="4.375" style="5" customWidth="1"/>
    <col min="3" max="5" width="7.375" style="1" customWidth="1"/>
    <col min="6" max="6" width="8.75390625" style="1" customWidth="1"/>
    <col min="7" max="7" width="7.875" style="1" customWidth="1"/>
    <col min="8" max="8" width="8.875" style="1" customWidth="1"/>
    <col min="9" max="9" width="5.625" style="1" customWidth="1"/>
    <col min="10" max="10" width="6.375" style="1" customWidth="1"/>
    <col min="11" max="11" width="6.875" style="1" customWidth="1"/>
    <col min="12" max="14" width="6.125" style="1" customWidth="1"/>
    <col min="15" max="15" width="5.75390625" style="1" customWidth="1"/>
    <col min="16" max="16" width="3.625" style="1" customWidth="1"/>
    <col min="17" max="17" width="2.25390625" style="1" customWidth="1"/>
    <col min="18" max="18" width="2.00390625" style="1" customWidth="1"/>
    <col min="19" max="19" width="2.125" style="1" customWidth="1"/>
    <col min="20" max="20" width="2.375" style="1" customWidth="1"/>
    <col min="21" max="23" width="7.375" style="1" customWidth="1"/>
    <col min="24" max="25" width="5.375" style="1" customWidth="1"/>
    <col min="26" max="26" width="5.00390625" style="1" customWidth="1"/>
    <col min="27" max="16384" width="10.75390625" style="1" customWidth="1"/>
  </cols>
  <sheetData>
    <row r="1" spans="1:11" ht="13.5" thickBot="1">
      <c r="A1" s="1"/>
      <c r="F1" s="12"/>
      <c r="G1" s="13"/>
      <c r="H1" s="14" t="s">
        <v>41</v>
      </c>
      <c r="I1" s="13"/>
      <c r="J1" s="13"/>
      <c r="K1" s="15"/>
    </row>
    <row r="2" spans="1:15" ht="12.75">
      <c r="A2" s="1"/>
      <c r="B2" s="16" t="s">
        <v>19</v>
      </c>
      <c r="O2" s="26" t="s">
        <v>40</v>
      </c>
    </row>
    <row r="3" spans="1:17" ht="12.75">
      <c r="A3" s="1"/>
      <c r="B3" s="17" t="s">
        <v>20</v>
      </c>
      <c r="C3" s="18"/>
      <c r="D3" s="18"/>
      <c r="Q3" s="10"/>
    </row>
    <row r="4" spans="1:17" ht="12.75">
      <c r="A4" s="1"/>
      <c r="B4" s="17" t="s">
        <v>21</v>
      </c>
      <c r="C4" s="18"/>
      <c r="D4" s="18"/>
      <c r="Q4" s="10"/>
    </row>
    <row r="5" spans="1:17" ht="12.75">
      <c r="A5" s="1"/>
      <c r="B5" s="17" t="s">
        <v>22</v>
      </c>
      <c r="C5" s="18"/>
      <c r="D5" s="18"/>
      <c r="Q5" s="10"/>
    </row>
    <row r="6" spans="1:17" ht="12.75">
      <c r="A6" s="1"/>
      <c r="B6" s="17" t="s">
        <v>23</v>
      </c>
      <c r="C6" s="18"/>
      <c r="D6" s="18"/>
      <c r="Q6" s="10"/>
    </row>
    <row r="7" spans="2:17" s="19" customFormat="1" ht="13.5" thickBot="1">
      <c r="B7" s="17"/>
      <c r="C7" s="18"/>
      <c r="D7" s="18"/>
      <c r="Q7" s="26"/>
    </row>
    <row r="8" spans="2:12" s="19" customFormat="1" ht="16.5" customHeight="1">
      <c r="B8" s="48" t="s">
        <v>42</v>
      </c>
      <c r="C8" s="38" t="s">
        <v>16</v>
      </c>
      <c r="H8" s="121"/>
      <c r="I8" s="122"/>
      <c r="J8" s="61">
        <v>0.25</v>
      </c>
      <c r="K8" s="61">
        <v>0.75</v>
      </c>
      <c r="L8" s="54"/>
    </row>
    <row r="9" spans="2:12" s="19" customFormat="1" ht="16.5" customHeight="1" thickBot="1">
      <c r="B9" s="20">
        <v>1</v>
      </c>
      <c r="C9" s="21"/>
      <c r="H9" s="22" t="s">
        <v>43</v>
      </c>
      <c r="I9" s="23">
        <v>1</v>
      </c>
      <c r="J9" s="24" t="s">
        <v>44</v>
      </c>
      <c r="K9" s="24" t="s">
        <v>45</v>
      </c>
      <c r="L9" s="25"/>
    </row>
    <row r="10" spans="2:8" s="19" customFormat="1" ht="16.5" customHeight="1">
      <c r="B10" s="20"/>
      <c r="C10" s="21"/>
      <c r="D10" s="26"/>
      <c r="F10" s="27"/>
      <c r="G10" s="27"/>
      <c r="H10" s="28" t="s">
        <v>46</v>
      </c>
    </row>
    <row r="11" spans="2:12" s="19" customFormat="1" ht="16.5" customHeight="1" thickBot="1">
      <c r="B11" s="20"/>
      <c r="C11" s="21"/>
      <c r="D11" s="26"/>
      <c r="E11" s="26" t="s">
        <v>47</v>
      </c>
      <c r="F11" s="29" t="s">
        <v>48</v>
      </c>
      <c r="G11" s="27"/>
      <c r="I11" s="27" t="s">
        <v>49</v>
      </c>
      <c r="L11" s="19" t="s">
        <v>50</v>
      </c>
    </row>
    <row r="12" spans="2:13" s="19" customFormat="1" ht="16.5" customHeight="1" thickBot="1">
      <c r="B12" s="20"/>
      <c r="C12" s="21"/>
      <c r="D12" s="26" t="s">
        <v>51</v>
      </c>
      <c r="E12" s="30">
        <v>10</v>
      </c>
      <c r="F12" s="30">
        <v>10</v>
      </c>
      <c r="G12" s="27"/>
      <c r="I12" s="31">
        <f>$D$51</f>
        <v>50</v>
      </c>
      <c r="L12" s="32">
        <f>$I$12/$F$12</f>
        <v>5</v>
      </c>
      <c r="M12" s="33" t="s">
        <v>44</v>
      </c>
    </row>
    <row r="13" spans="2:13" s="19" customFormat="1" ht="16.5" customHeight="1" thickBot="1">
      <c r="B13" s="20"/>
      <c r="C13" s="21"/>
      <c r="D13" s="26" t="s">
        <v>52</v>
      </c>
      <c r="E13" s="30">
        <v>10</v>
      </c>
      <c r="F13" s="30">
        <v>10</v>
      </c>
      <c r="G13" s="27"/>
      <c r="I13" s="34">
        <f>$D$52</f>
        <v>150</v>
      </c>
      <c r="L13" s="32">
        <f>$I$13/$F$13</f>
        <v>15</v>
      </c>
      <c r="M13" s="33" t="s">
        <v>45</v>
      </c>
    </row>
    <row r="14" spans="2:9" s="19" customFormat="1" ht="16.5" customHeight="1" thickBot="1">
      <c r="B14" s="20"/>
      <c r="C14" s="21"/>
      <c r="D14" s="26" t="s">
        <v>53</v>
      </c>
      <c r="E14" s="152">
        <v>200</v>
      </c>
      <c r="F14" s="152">
        <v>200</v>
      </c>
      <c r="G14" s="27"/>
      <c r="I14" s="36">
        <f>SUM(I12:I13)</f>
        <v>200</v>
      </c>
    </row>
    <row r="15" spans="2:9" s="19" customFormat="1" ht="16.5" customHeight="1" thickBot="1">
      <c r="B15" s="20"/>
      <c r="C15" s="21"/>
      <c r="D15" s="26" t="s">
        <v>54</v>
      </c>
      <c r="E15" s="37">
        <v>11.397535284773888</v>
      </c>
      <c r="F15" s="37">
        <f>$I$72</f>
        <v>11.397535284773888</v>
      </c>
      <c r="G15" s="27"/>
      <c r="H15" s="27"/>
      <c r="I15" s="27"/>
    </row>
    <row r="16" spans="2:14" s="19" customFormat="1" ht="16.5" customHeight="1" thickBot="1">
      <c r="B16" s="20">
        <v>2</v>
      </c>
      <c r="C16" s="38" t="s">
        <v>55</v>
      </c>
      <c r="D16" s="26"/>
      <c r="E16" s="39"/>
      <c r="F16" s="39"/>
      <c r="G16" s="40" t="s">
        <v>56</v>
      </c>
      <c r="H16" s="156">
        <f>$F$12</f>
        <v>10</v>
      </c>
      <c r="I16" s="42" t="s">
        <v>44</v>
      </c>
      <c r="J16" s="43" t="s">
        <v>57</v>
      </c>
      <c r="K16" s="157">
        <f>$F$13</f>
        <v>10</v>
      </c>
      <c r="L16" s="45" t="s">
        <v>45</v>
      </c>
      <c r="M16" s="41" t="s">
        <v>58</v>
      </c>
      <c r="N16" s="155">
        <f>$F$14</f>
        <v>200</v>
      </c>
    </row>
    <row r="17" spans="2:9" s="19" customFormat="1" ht="16.5" customHeight="1">
      <c r="B17" s="20"/>
      <c r="C17" s="18" t="s">
        <v>59</v>
      </c>
      <c r="D17" s="47"/>
      <c r="E17" s="27"/>
      <c r="F17" s="27"/>
      <c r="I17" s="26"/>
    </row>
    <row r="18" spans="2:10" s="19" customFormat="1" ht="16.5" customHeight="1" thickBot="1">
      <c r="B18" s="48" t="s">
        <v>60</v>
      </c>
      <c r="C18" s="38" t="s">
        <v>61</v>
      </c>
      <c r="D18" s="26"/>
      <c r="E18" s="47"/>
      <c r="F18" s="27"/>
      <c r="G18" s="27"/>
      <c r="J18" s="26"/>
    </row>
    <row r="19" spans="2:14" s="19" customFormat="1" ht="16.5" customHeight="1">
      <c r="B19" s="20"/>
      <c r="C19" s="49"/>
      <c r="D19" s="50"/>
      <c r="E19" s="51"/>
      <c r="F19" s="52">
        <f>$J$8</f>
        <v>0.25</v>
      </c>
      <c r="G19" s="52">
        <f>$K$8</f>
        <v>0.75</v>
      </c>
      <c r="H19" s="53"/>
      <c r="I19" s="53"/>
      <c r="J19" s="50"/>
      <c r="K19" s="53"/>
      <c r="L19" s="53"/>
      <c r="M19" s="53"/>
      <c r="N19" s="54"/>
    </row>
    <row r="20" spans="2:14" s="19" customFormat="1" ht="16.5" customHeight="1" thickBot="1">
      <c r="B20" s="20">
        <v>3</v>
      </c>
      <c r="C20" s="55"/>
      <c r="D20" s="56" t="s">
        <v>62</v>
      </c>
      <c r="E20" s="77">
        <f>$I$9</f>
        <v>1</v>
      </c>
      <c r="F20" s="24" t="str">
        <f>J9</f>
        <v>X</v>
      </c>
      <c r="G20" s="24" t="str">
        <f>K9</f>
        <v>Y</v>
      </c>
      <c r="H20" s="57" t="s">
        <v>30</v>
      </c>
      <c r="I20" s="130">
        <f>$F$12</f>
        <v>10</v>
      </c>
      <c r="J20" s="59" t="str">
        <f>$J$9</f>
        <v>X</v>
      </c>
      <c r="K20" s="131">
        <f>$F$13</f>
        <v>10</v>
      </c>
      <c r="L20" s="24" t="str">
        <f>$K$9</f>
        <v>Y</v>
      </c>
      <c r="M20" s="25">
        <f>-$F$14</f>
        <v>-200</v>
      </c>
      <c r="N20" s="25"/>
    </row>
    <row r="21" spans="2:10" s="19" customFormat="1" ht="16.5" customHeight="1" thickBot="1">
      <c r="B21" s="20"/>
      <c r="C21" s="21"/>
      <c r="D21" s="26"/>
      <c r="E21" s="39"/>
      <c r="F21" s="27"/>
      <c r="G21" s="27"/>
      <c r="J21" s="26"/>
    </row>
    <row r="22" spans="2:14" s="19" customFormat="1" ht="16.5" customHeight="1">
      <c r="B22" s="20"/>
      <c r="C22" s="49"/>
      <c r="D22" s="50"/>
      <c r="E22" s="60"/>
      <c r="F22" s="52"/>
      <c r="G22" s="52"/>
      <c r="H22" s="53"/>
      <c r="I22" s="52">
        <f>$J$8-1</f>
        <v>-0.75</v>
      </c>
      <c r="J22" s="61">
        <f>$K$8</f>
        <v>0.75</v>
      </c>
      <c r="K22" s="53"/>
      <c r="L22" s="53"/>
      <c r="M22" s="53"/>
      <c r="N22" s="54"/>
    </row>
    <row r="23" spans="2:14" s="19" customFormat="1" ht="16.5" customHeight="1" thickBot="1">
      <c r="B23" s="20">
        <v>4</v>
      </c>
      <c r="C23" s="62" t="s">
        <v>64</v>
      </c>
      <c r="D23" s="56" t="s">
        <v>65</v>
      </c>
      <c r="E23" s="63" t="s">
        <v>66</v>
      </c>
      <c r="F23" s="24" t="s">
        <v>44</v>
      </c>
      <c r="G23" s="23" t="s">
        <v>58</v>
      </c>
      <c r="H23" s="58">
        <f>$F$19*$E$20</f>
        <v>0.25</v>
      </c>
      <c r="I23" s="64" t="s">
        <v>44</v>
      </c>
      <c r="J23" s="56" t="s">
        <v>45</v>
      </c>
      <c r="K23" s="65" t="s">
        <v>57</v>
      </c>
      <c r="L23" s="57" t="s">
        <v>63</v>
      </c>
      <c r="M23" s="132">
        <f>$F$12</f>
        <v>10</v>
      </c>
      <c r="N23" s="25" t="s">
        <v>67</v>
      </c>
    </row>
    <row r="24" spans="2:10" s="19" customFormat="1" ht="16.5" customHeight="1" thickBot="1">
      <c r="B24" s="20"/>
      <c r="C24" s="21"/>
      <c r="D24" s="26"/>
      <c r="E24" s="39"/>
      <c r="F24" s="27"/>
      <c r="G24" s="27"/>
      <c r="J24" s="26"/>
    </row>
    <row r="25" spans="2:14" s="19" customFormat="1" ht="16.5" customHeight="1">
      <c r="B25" s="20"/>
      <c r="C25" s="49"/>
      <c r="D25" s="50"/>
      <c r="E25" s="60"/>
      <c r="F25" s="52"/>
      <c r="G25" s="52"/>
      <c r="H25" s="53"/>
      <c r="I25" s="52">
        <f>$J$8</f>
        <v>0.25</v>
      </c>
      <c r="J25" s="61">
        <f>$K$8-1</f>
        <v>-0.25</v>
      </c>
      <c r="K25" s="53"/>
      <c r="L25" s="53"/>
      <c r="M25" s="53"/>
      <c r="N25" s="54"/>
    </row>
    <row r="26" spans="2:14" s="19" customFormat="1" ht="16.5" customHeight="1" thickBot="1">
      <c r="B26" s="20">
        <v>5</v>
      </c>
      <c r="C26" s="62" t="s">
        <v>64</v>
      </c>
      <c r="D26" s="56" t="s">
        <v>65</v>
      </c>
      <c r="E26" s="63" t="s">
        <v>66</v>
      </c>
      <c r="F26" s="24" t="s">
        <v>45</v>
      </c>
      <c r="G26" s="23" t="s">
        <v>58</v>
      </c>
      <c r="H26" s="58">
        <f>$K$8*$I$9</f>
        <v>0.75</v>
      </c>
      <c r="I26" s="64" t="s">
        <v>44</v>
      </c>
      <c r="J26" s="56" t="s">
        <v>45</v>
      </c>
      <c r="K26" s="65" t="s">
        <v>57</v>
      </c>
      <c r="L26" s="57" t="s">
        <v>63</v>
      </c>
      <c r="M26" s="132">
        <f>$F$13</f>
        <v>10</v>
      </c>
      <c r="N26" s="25" t="s">
        <v>67</v>
      </c>
    </row>
    <row r="27" spans="2:10" s="19" customFormat="1" ht="16.5" customHeight="1" thickBot="1">
      <c r="B27" s="20"/>
      <c r="C27" s="21"/>
      <c r="D27" s="26"/>
      <c r="E27" s="39"/>
      <c r="F27" s="27"/>
      <c r="G27" s="27"/>
      <c r="J27" s="26"/>
    </row>
    <row r="28" spans="2:14" s="19" customFormat="1" ht="16.5" customHeight="1" thickBot="1">
      <c r="B28" s="20">
        <v>6</v>
      </c>
      <c r="C28" s="66" t="s">
        <v>64</v>
      </c>
      <c r="D28" s="67" t="s">
        <v>65</v>
      </c>
      <c r="E28" s="68" t="s">
        <v>66</v>
      </c>
      <c r="F28" s="69" t="s">
        <v>63</v>
      </c>
      <c r="G28" s="44" t="s">
        <v>58</v>
      </c>
      <c r="H28" s="70">
        <f>$F$12</f>
        <v>10</v>
      </c>
      <c r="I28" s="70" t="s">
        <v>44</v>
      </c>
      <c r="J28" s="133">
        <f>$F$13</f>
        <v>10</v>
      </c>
      <c r="K28" s="70" t="s">
        <v>45</v>
      </c>
      <c r="L28" s="41" t="s">
        <v>68</v>
      </c>
      <c r="M28" s="70">
        <f>$F$14</f>
        <v>200</v>
      </c>
      <c r="N28" s="46" t="s">
        <v>67</v>
      </c>
    </row>
    <row r="29" spans="2:10" s="19" customFormat="1" ht="16.5" customHeight="1" thickBot="1">
      <c r="B29" s="20"/>
      <c r="C29" s="21"/>
      <c r="D29" s="26"/>
      <c r="E29" s="39"/>
      <c r="F29" s="27"/>
      <c r="G29" s="27"/>
      <c r="J29" s="26"/>
    </row>
    <row r="30" spans="2:14" s="19" customFormat="1" ht="16.5" customHeight="1">
      <c r="B30" s="71"/>
      <c r="C30" s="49"/>
      <c r="D30" s="72">
        <f>$I$22</f>
        <v>-0.75</v>
      </c>
      <c r="E30" s="61">
        <f>$J$22</f>
        <v>0.75</v>
      </c>
      <c r="F30" s="52"/>
      <c r="G30" s="52"/>
      <c r="H30" s="53"/>
      <c r="I30" s="53"/>
      <c r="J30" s="73"/>
      <c r="K30" s="52">
        <f>$D$30</f>
        <v>-0.75</v>
      </c>
      <c r="L30" s="52"/>
      <c r="M30" s="74">
        <f>$E$30</f>
        <v>0.75</v>
      </c>
      <c r="N30" s="54"/>
    </row>
    <row r="31" spans="2:14" s="19" customFormat="1" ht="16.5" customHeight="1" thickBot="1">
      <c r="B31" s="20" t="s">
        <v>69</v>
      </c>
      <c r="C31" s="75">
        <f>$H$23</f>
        <v>0.25</v>
      </c>
      <c r="D31" s="76" t="s">
        <v>44</v>
      </c>
      <c r="E31" s="76" t="str">
        <f>$J$23</f>
        <v>Y</v>
      </c>
      <c r="F31" s="77" t="s">
        <v>58</v>
      </c>
      <c r="G31" s="23">
        <f>-$M$23</f>
        <v>-10</v>
      </c>
      <c r="H31" s="78" t="s">
        <v>63</v>
      </c>
      <c r="I31" s="58"/>
      <c r="J31" s="79">
        <f>$C$31/-$G$31</f>
        <v>0.025</v>
      </c>
      <c r="K31" s="59" t="s">
        <v>44</v>
      </c>
      <c r="L31" s="64" t="s">
        <v>45</v>
      </c>
      <c r="M31" s="80" t="s">
        <v>58</v>
      </c>
      <c r="N31" s="81" t="s">
        <v>70</v>
      </c>
    </row>
    <row r="32" spans="2:14" s="19" customFormat="1" ht="16.5" customHeight="1" thickBot="1">
      <c r="B32" s="20"/>
      <c r="C32" s="21"/>
      <c r="D32" s="26"/>
      <c r="E32" s="39"/>
      <c r="F32" s="27"/>
      <c r="G32" s="27"/>
      <c r="J32" s="26"/>
      <c r="N32" s="18"/>
    </row>
    <row r="33" spans="2:14" s="19" customFormat="1" ht="16.5" customHeight="1">
      <c r="B33" s="71"/>
      <c r="C33" s="49"/>
      <c r="D33" s="61">
        <f>$I$25</f>
        <v>0.25</v>
      </c>
      <c r="E33" s="82">
        <f>$J$25</f>
        <v>-0.25</v>
      </c>
      <c r="F33" s="52"/>
      <c r="G33" s="52"/>
      <c r="H33" s="53"/>
      <c r="I33" s="53"/>
      <c r="J33" s="73"/>
      <c r="K33" s="52">
        <f>$D$33</f>
        <v>0.25</v>
      </c>
      <c r="L33" s="52"/>
      <c r="M33" s="74">
        <f>$E$33</f>
        <v>-0.25</v>
      </c>
      <c r="N33" s="83"/>
    </row>
    <row r="34" spans="2:14" s="19" customFormat="1" ht="16.5" customHeight="1" thickBot="1">
      <c r="B34" s="20" t="s">
        <v>71</v>
      </c>
      <c r="C34" s="55">
        <f>$H$26</f>
        <v>0.75</v>
      </c>
      <c r="D34" s="76" t="s">
        <v>44</v>
      </c>
      <c r="E34" s="76" t="str">
        <f>$J$23</f>
        <v>Y</v>
      </c>
      <c r="F34" s="77" t="s">
        <v>58</v>
      </c>
      <c r="G34" s="23">
        <f>-$M$26</f>
        <v>-10</v>
      </c>
      <c r="H34" s="78" t="s">
        <v>63</v>
      </c>
      <c r="I34" s="58"/>
      <c r="J34" s="84">
        <f>$C$34/-$G$34</f>
        <v>0.075</v>
      </c>
      <c r="K34" s="59" t="s">
        <v>44</v>
      </c>
      <c r="L34" s="64" t="s">
        <v>45</v>
      </c>
      <c r="M34" s="80" t="s">
        <v>58</v>
      </c>
      <c r="N34" s="81" t="s">
        <v>70</v>
      </c>
    </row>
    <row r="35" spans="2:14" s="19" customFormat="1" ht="16.5" customHeight="1" thickBot="1">
      <c r="B35" s="20"/>
      <c r="C35" s="21"/>
      <c r="D35" s="26"/>
      <c r="E35" s="39"/>
      <c r="F35" s="27"/>
      <c r="G35" s="27"/>
      <c r="J35" s="26"/>
      <c r="N35" s="18"/>
    </row>
    <row r="36" spans="2:14" s="19" customFormat="1" ht="16.5" customHeight="1">
      <c r="B36" s="20"/>
      <c r="C36" s="85">
        <f>-$K$30</f>
        <v>0.75</v>
      </c>
      <c r="D36" s="61">
        <f>1-$M$30</f>
        <v>0.25</v>
      </c>
      <c r="E36" s="60"/>
      <c r="F36" s="52">
        <f>$D$30</f>
        <v>-0.75</v>
      </c>
      <c r="G36" s="52">
        <f>$M$30</f>
        <v>0.75</v>
      </c>
      <c r="H36" s="74"/>
      <c r="I36" s="52">
        <f>$C$36</f>
        <v>0.75</v>
      </c>
      <c r="J36" s="61">
        <f>$D$36</f>
        <v>0.25</v>
      </c>
      <c r="K36" s="53"/>
      <c r="L36" s="52">
        <f>$K$33</f>
        <v>0.25</v>
      </c>
      <c r="M36" s="52">
        <f>$M$33</f>
        <v>-0.25</v>
      </c>
      <c r="N36" s="83"/>
    </row>
    <row r="37" spans="2:14" s="19" customFormat="1" ht="16.5" customHeight="1" thickBot="1">
      <c r="B37" s="20">
        <v>7</v>
      </c>
      <c r="C37" s="134" t="s">
        <v>31</v>
      </c>
      <c r="D37" s="76" t="s">
        <v>45</v>
      </c>
      <c r="E37" s="86">
        <f>$J$31</f>
        <v>0.025</v>
      </c>
      <c r="F37" s="59" t="s">
        <v>44</v>
      </c>
      <c r="G37" s="64" t="s">
        <v>45</v>
      </c>
      <c r="H37" s="65" t="s">
        <v>58</v>
      </c>
      <c r="I37" s="76" t="s">
        <v>44</v>
      </c>
      <c r="J37" s="76" t="s">
        <v>45</v>
      </c>
      <c r="K37" s="79">
        <f>$J$34</f>
        <v>0.075</v>
      </c>
      <c r="L37" s="59" t="s">
        <v>44</v>
      </c>
      <c r="M37" s="87" t="s">
        <v>45</v>
      </c>
      <c r="N37" s="88"/>
    </row>
    <row r="38" spans="2:14" s="19" customFormat="1" ht="16.5" customHeight="1" thickBot="1">
      <c r="B38" s="20"/>
      <c r="C38" s="21"/>
      <c r="D38" s="26"/>
      <c r="E38" s="39"/>
      <c r="F38" s="27"/>
      <c r="G38" s="27"/>
      <c r="J38" s="26"/>
      <c r="N38" s="18"/>
    </row>
    <row r="39" spans="2:14" s="19" customFormat="1" ht="16.5" customHeight="1" thickBot="1">
      <c r="B39" s="20" t="s">
        <v>72</v>
      </c>
      <c r="C39" s="89">
        <f>$E$37</f>
        <v>0.025</v>
      </c>
      <c r="D39" s="90" t="s">
        <v>56</v>
      </c>
      <c r="E39" s="91">
        <f>$K$37</f>
        <v>0.075</v>
      </c>
      <c r="F39" s="92" t="s">
        <v>44</v>
      </c>
      <c r="G39" s="44"/>
      <c r="H39" s="42" t="s">
        <v>56</v>
      </c>
      <c r="I39" s="70">
        <f>$E$39/$C$39</f>
        <v>2.9999999999999996</v>
      </c>
      <c r="J39" s="93" t="s">
        <v>44</v>
      </c>
      <c r="K39" s="19" t="s">
        <v>73</v>
      </c>
      <c r="N39" s="18"/>
    </row>
    <row r="40" spans="2:14" s="19" customFormat="1" ht="16.5" customHeight="1">
      <c r="B40" s="20"/>
      <c r="C40" s="94"/>
      <c r="D40" s="18" t="s">
        <v>74</v>
      </c>
      <c r="E40" s="94"/>
      <c r="F40" s="29"/>
      <c r="G40" s="27"/>
      <c r="H40" s="8"/>
      <c r="J40" s="38"/>
      <c r="N40" s="18"/>
    </row>
    <row r="41" spans="2:15" s="19" customFormat="1" ht="16.5" customHeight="1">
      <c r="B41" s="20"/>
      <c r="C41" s="21"/>
      <c r="D41" s="18" t="s">
        <v>75</v>
      </c>
      <c r="E41" s="39"/>
      <c r="F41" s="27"/>
      <c r="G41" s="27"/>
      <c r="J41" s="26"/>
      <c r="L41" s="27">
        <f>$K$8</f>
        <v>0.75</v>
      </c>
      <c r="M41" s="27">
        <f>$J$8</f>
        <v>0.25</v>
      </c>
      <c r="N41" s="39" t="s">
        <v>58</v>
      </c>
      <c r="O41" s="105">
        <f>$L$41/$M$41</f>
        <v>3</v>
      </c>
    </row>
    <row r="42" spans="2:10" s="19" customFormat="1" ht="16.5" customHeight="1">
      <c r="B42" s="20"/>
      <c r="C42" s="21"/>
      <c r="D42" s="18" t="s">
        <v>76</v>
      </c>
      <c r="E42" s="39"/>
      <c r="F42" s="27"/>
      <c r="G42" s="27"/>
      <c r="J42" s="26"/>
    </row>
    <row r="43" spans="2:10" s="19" customFormat="1" ht="16.5" customHeight="1">
      <c r="B43" s="20"/>
      <c r="C43" s="21"/>
      <c r="D43" s="18"/>
      <c r="E43" s="39"/>
      <c r="F43" s="27"/>
      <c r="G43" s="27"/>
      <c r="J43" s="26"/>
    </row>
    <row r="44" spans="2:10" s="19" customFormat="1" ht="16.5" customHeight="1" thickBot="1">
      <c r="B44" s="20"/>
      <c r="C44" s="21"/>
      <c r="D44" s="18"/>
      <c r="E44" s="39"/>
      <c r="F44" s="27"/>
      <c r="G44" s="27"/>
      <c r="J44" s="26"/>
    </row>
    <row r="45" spans="2:10" s="19" customFormat="1" ht="16.5" customHeight="1" thickBot="1">
      <c r="B45" s="20">
        <v>8</v>
      </c>
      <c r="C45" s="138">
        <f>$F$12</f>
        <v>10</v>
      </c>
      <c r="D45" s="90" t="s">
        <v>77</v>
      </c>
      <c r="E45" s="136">
        <f>$F$13</f>
        <v>10</v>
      </c>
      <c r="F45" s="137">
        <f>$I$39</f>
        <v>2.9999999999999996</v>
      </c>
      <c r="G45" s="92" t="s">
        <v>78</v>
      </c>
      <c r="H45" s="139">
        <f>$F$14</f>
        <v>200</v>
      </c>
      <c r="J45" s="26"/>
    </row>
    <row r="46" spans="2:11" s="19" customFormat="1" ht="16.5" customHeight="1" thickBot="1">
      <c r="B46" s="20"/>
      <c r="C46" s="21"/>
      <c r="D46" s="26"/>
      <c r="E46" s="39" t="s">
        <v>79</v>
      </c>
      <c r="F46" s="32" t="s">
        <v>80</v>
      </c>
      <c r="G46" s="97">
        <f>$H$45/(($E$45*$F$45)+$C$45)</f>
        <v>5</v>
      </c>
      <c r="H46" s="140" t="s">
        <v>81</v>
      </c>
      <c r="J46" s="26"/>
      <c r="K46" s="135"/>
    </row>
    <row r="47" spans="2:10" s="19" customFormat="1" ht="16.5" customHeight="1" thickBot="1">
      <c r="B47" s="20">
        <v>9</v>
      </c>
      <c r="C47" s="138">
        <f>$F$12</f>
        <v>10</v>
      </c>
      <c r="D47" s="98">
        <f>$G$46</f>
        <v>5</v>
      </c>
      <c r="E47" s="41" t="s">
        <v>57</v>
      </c>
      <c r="F47" s="44">
        <f>$F$13</f>
        <v>10</v>
      </c>
      <c r="G47" s="92" t="s">
        <v>56</v>
      </c>
      <c r="H47" s="139">
        <f>$F$14</f>
        <v>200</v>
      </c>
      <c r="I47" s="19" t="s">
        <v>82</v>
      </c>
      <c r="J47" s="26"/>
    </row>
    <row r="48" spans="2:10" s="19" customFormat="1" ht="16.5" customHeight="1" thickBot="1">
      <c r="B48" s="20"/>
      <c r="C48" s="21"/>
      <c r="D48" s="26"/>
      <c r="E48" s="39"/>
      <c r="F48" s="141" t="s">
        <v>83</v>
      </c>
      <c r="G48" s="97">
        <f>($H$45-$C$45*$G$46)/$F$13</f>
        <v>15</v>
      </c>
      <c r="J48" s="26"/>
    </row>
    <row r="49" spans="2:10" s="19" customFormat="1" ht="16.5" customHeight="1" thickBot="1">
      <c r="B49" s="20"/>
      <c r="C49" s="18" t="s">
        <v>84</v>
      </c>
      <c r="D49" s="26"/>
      <c r="E49" s="39"/>
      <c r="F49" s="29"/>
      <c r="G49" s="29"/>
      <c r="J49" s="26"/>
    </row>
    <row r="50" spans="2:11" s="19" customFormat="1" ht="16.5" customHeight="1" thickBot="1">
      <c r="B50" s="20">
        <v>10</v>
      </c>
      <c r="C50" s="138">
        <f>$F$12</f>
        <v>10</v>
      </c>
      <c r="D50" s="99">
        <f>$G$46</f>
        <v>5</v>
      </c>
      <c r="E50" s="41" t="s">
        <v>57</v>
      </c>
      <c r="F50" s="44">
        <f>$F$13</f>
        <v>10</v>
      </c>
      <c r="G50" s="142">
        <f>$G$48</f>
        <v>15</v>
      </c>
      <c r="H50" s="96" t="s">
        <v>58</v>
      </c>
      <c r="I50" s="70"/>
      <c r="J50" s="100">
        <f>$C$50*$D$50+$F$50*$G$50</f>
        <v>200</v>
      </c>
      <c r="K50" s="19" t="s">
        <v>85</v>
      </c>
    </row>
    <row r="51" spans="2:10" s="19" customFormat="1" ht="16.5" customHeight="1" thickBot="1">
      <c r="B51" s="20"/>
      <c r="C51" s="18" t="s">
        <v>86</v>
      </c>
      <c r="D51" s="35">
        <f>$C$50*$D$50</f>
        <v>50</v>
      </c>
      <c r="E51" s="101">
        <f>$D$51/$D$53</f>
        <v>0.25</v>
      </c>
      <c r="F51" s="102"/>
      <c r="G51" s="29"/>
      <c r="J51" s="26"/>
    </row>
    <row r="52" spans="2:10" s="19" customFormat="1" ht="16.5" customHeight="1" thickBot="1">
      <c r="B52" s="20"/>
      <c r="C52" s="18" t="s">
        <v>87</v>
      </c>
      <c r="D52" s="35">
        <f>$F$50*$G$50</f>
        <v>150</v>
      </c>
      <c r="E52" s="101">
        <f>$D$52/$D$53</f>
        <v>0.75</v>
      </c>
      <c r="F52" s="102"/>
      <c r="G52" s="29"/>
      <c r="J52" s="26"/>
    </row>
    <row r="53" spans="2:10" s="19" customFormat="1" ht="16.5" customHeight="1" thickBot="1">
      <c r="B53" s="20"/>
      <c r="C53" s="18"/>
      <c r="D53" s="35">
        <f>SUM(D51:D52)</f>
        <v>200</v>
      </c>
      <c r="E53" s="39"/>
      <c r="F53" s="29"/>
      <c r="G53" s="29"/>
      <c r="J53" s="26"/>
    </row>
    <row r="54" spans="2:10" s="19" customFormat="1" ht="16.5" customHeight="1">
      <c r="B54" s="20"/>
      <c r="C54" s="18"/>
      <c r="D54" s="103"/>
      <c r="E54" s="39"/>
      <c r="F54" s="29"/>
      <c r="G54" s="29"/>
      <c r="J54" s="26"/>
    </row>
    <row r="55" spans="2:10" s="19" customFormat="1" ht="16.5" customHeight="1">
      <c r="B55" s="20"/>
      <c r="C55" s="38" t="s">
        <v>88</v>
      </c>
      <c r="D55" s="103"/>
      <c r="E55" s="39"/>
      <c r="F55" s="29"/>
      <c r="G55" s="29"/>
      <c r="J55" s="26"/>
    </row>
    <row r="56" spans="2:10" s="19" customFormat="1" ht="16.5" customHeight="1">
      <c r="B56" s="20"/>
      <c r="C56" s="18" t="s">
        <v>25</v>
      </c>
      <c r="D56" s="103"/>
      <c r="E56" s="39"/>
      <c r="F56" s="29"/>
      <c r="G56" s="29"/>
      <c r="J56" s="26"/>
    </row>
    <row r="57" spans="2:10" s="19" customFormat="1" ht="16.5" customHeight="1">
      <c r="B57" s="20"/>
      <c r="C57" s="21" t="s">
        <v>89</v>
      </c>
      <c r="D57" s="104" t="s">
        <v>90</v>
      </c>
      <c r="E57" s="39"/>
      <c r="F57" s="29"/>
      <c r="G57" s="29"/>
      <c r="J57" s="26"/>
    </row>
    <row r="58" spans="2:10" s="19" customFormat="1" ht="16.5" customHeight="1">
      <c r="B58" s="20"/>
      <c r="C58" s="21" t="s">
        <v>91</v>
      </c>
      <c r="D58" s="104" t="s">
        <v>92</v>
      </c>
      <c r="E58" s="39"/>
      <c r="F58" s="29"/>
      <c r="G58" s="29"/>
      <c r="J58" s="26"/>
    </row>
    <row r="59" spans="2:10" s="19" customFormat="1" ht="16.5" customHeight="1">
      <c r="B59" s="20"/>
      <c r="C59" s="21" t="s">
        <v>93</v>
      </c>
      <c r="D59" s="104" t="s">
        <v>94</v>
      </c>
      <c r="E59" s="39"/>
      <c r="F59" s="29"/>
      <c r="G59" s="29"/>
      <c r="J59" s="26"/>
    </row>
    <row r="60" spans="2:10" s="19" customFormat="1" ht="16.5" customHeight="1">
      <c r="B60" s="20"/>
      <c r="C60" s="21" t="s">
        <v>95</v>
      </c>
      <c r="D60" s="104" t="s">
        <v>96</v>
      </c>
      <c r="E60" s="39"/>
      <c r="F60" s="29"/>
      <c r="G60" s="29"/>
      <c r="J60" s="26"/>
    </row>
    <row r="61" spans="2:10" s="19" customFormat="1" ht="16.5" customHeight="1">
      <c r="B61" s="20"/>
      <c r="C61" s="18"/>
      <c r="D61" s="104"/>
      <c r="E61" s="39"/>
      <c r="F61" s="29"/>
      <c r="G61" s="29"/>
      <c r="J61" s="26"/>
    </row>
    <row r="62" spans="2:12" s="19" customFormat="1" ht="16.5" customHeight="1">
      <c r="B62" s="20"/>
      <c r="C62" s="104" t="s">
        <v>24</v>
      </c>
      <c r="D62" s="103"/>
      <c r="E62" s="39" t="s">
        <v>97</v>
      </c>
      <c r="F62" s="29"/>
      <c r="G62" s="27" t="s">
        <v>98</v>
      </c>
      <c r="J62" s="26"/>
      <c r="K62" s="21" t="s">
        <v>99</v>
      </c>
      <c r="L62" s="19" t="s">
        <v>100</v>
      </c>
    </row>
    <row r="63" spans="2:12" s="19" customFormat="1" ht="16.5" customHeight="1">
      <c r="B63" s="20"/>
      <c r="C63" s="8" t="s">
        <v>101</v>
      </c>
      <c r="D63" s="110">
        <f>$J$8</f>
        <v>0.25</v>
      </c>
      <c r="E63" s="110">
        <f>$D$63/$D$65</f>
        <v>0.25</v>
      </c>
      <c r="F63" s="29"/>
      <c r="G63" s="29">
        <f>$E$63</f>
        <v>0.25</v>
      </c>
      <c r="H63" s="145">
        <f>$F$14</f>
        <v>200</v>
      </c>
      <c r="I63" s="19" t="s">
        <v>102</v>
      </c>
      <c r="J63" s="143">
        <f>$G$63*$H$63</f>
        <v>50</v>
      </c>
      <c r="K63" s="148">
        <f>$F$12</f>
        <v>10</v>
      </c>
      <c r="L63" s="29">
        <f>$J$63/$K$63</f>
        <v>5</v>
      </c>
    </row>
    <row r="64" spans="2:12" s="19" customFormat="1" ht="16.5" customHeight="1">
      <c r="B64" s="20"/>
      <c r="C64" s="8" t="s">
        <v>103</v>
      </c>
      <c r="D64" s="110">
        <f>$K$8</f>
        <v>0.75</v>
      </c>
      <c r="E64" s="110">
        <f>$D$64/$D$65</f>
        <v>0.75</v>
      </c>
      <c r="F64" s="29"/>
      <c r="G64" s="29">
        <f>$E$64</f>
        <v>0.75</v>
      </c>
      <c r="H64" s="145">
        <f>$F$14</f>
        <v>200</v>
      </c>
      <c r="I64" s="19" t="s">
        <v>102</v>
      </c>
      <c r="J64" s="144">
        <f>$G$64*$H$64</f>
        <v>150</v>
      </c>
      <c r="K64" s="148">
        <f>$F$13</f>
        <v>10</v>
      </c>
      <c r="L64" s="29">
        <f>$J$64/$K$64</f>
        <v>15</v>
      </c>
    </row>
    <row r="65" spans="2:10" s="19" customFormat="1" ht="16.5" customHeight="1">
      <c r="B65" s="20"/>
      <c r="C65" s="18" t="s">
        <v>104</v>
      </c>
      <c r="D65" s="110">
        <f>SUM(D63:D64)</f>
        <v>1</v>
      </c>
      <c r="E65" s="110">
        <f>SUM(E63:E64)</f>
        <v>1</v>
      </c>
      <c r="F65" s="29"/>
      <c r="G65" s="29"/>
      <c r="J65" s="103">
        <f>SUM(J63:J64)</f>
        <v>200</v>
      </c>
    </row>
    <row r="66" spans="2:10" s="19" customFormat="1" ht="16.5" customHeight="1">
      <c r="B66" s="20"/>
      <c r="C66" s="18"/>
      <c r="D66" s="104"/>
      <c r="E66" s="39"/>
      <c r="F66" s="29"/>
      <c r="G66" s="29"/>
      <c r="J66" s="26"/>
    </row>
    <row r="67" spans="2:10" s="19" customFormat="1" ht="16.5" customHeight="1">
      <c r="B67" s="20"/>
      <c r="C67" s="18" t="s">
        <v>105</v>
      </c>
      <c r="D67" s="26"/>
      <c r="E67" s="39"/>
      <c r="F67" s="29"/>
      <c r="G67" s="29"/>
      <c r="J67" s="26"/>
    </row>
    <row r="68" spans="2:10" s="19" customFormat="1" ht="16.5" customHeight="1">
      <c r="B68" s="20"/>
      <c r="C68" s="18" t="s">
        <v>106</v>
      </c>
      <c r="D68" s="26"/>
      <c r="E68" s="39"/>
      <c r="F68" s="29"/>
      <c r="G68" s="29"/>
      <c r="J68" s="26"/>
    </row>
    <row r="69" spans="2:10" s="19" customFormat="1" ht="16.5" customHeight="1">
      <c r="B69" s="20"/>
      <c r="C69" s="18"/>
      <c r="D69" s="26"/>
      <c r="E69" s="39"/>
      <c r="F69" s="29"/>
      <c r="G69" s="29"/>
      <c r="J69" s="26"/>
    </row>
    <row r="70" spans="2:10" s="19" customFormat="1" ht="16.5" customHeight="1" thickBot="1">
      <c r="B70" s="20"/>
      <c r="C70" s="18" t="s">
        <v>107</v>
      </c>
      <c r="D70" s="26"/>
      <c r="E70" s="39"/>
      <c r="F70" s="29"/>
      <c r="G70" s="29"/>
      <c r="J70" s="26"/>
    </row>
    <row r="71" spans="2:11" s="19" customFormat="1" ht="16.5" customHeight="1" thickBot="1">
      <c r="B71" s="20"/>
      <c r="C71" s="49"/>
      <c r="D71" s="73"/>
      <c r="E71" s="61"/>
      <c r="F71" s="74">
        <f>$J$8</f>
        <v>0.25</v>
      </c>
      <c r="G71" s="106">
        <f>$K$8</f>
        <v>0.75</v>
      </c>
      <c r="H71" s="27"/>
      <c r="K71" s="26"/>
    </row>
    <row r="72" spans="2:12" s="19" customFormat="1" ht="16.5" customHeight="1" thickBot="1">
      <c r="B72" s="20">
        <v>11</v>
      </c>
      <c r="C72" s="55" t="s">
        <v>108</v>
      </c>
      <c r="D72" s="158">
        <f>$I$9</f>
        <v>1</v>
      </c>
      <c r="E72" s="107">
        <f>$G$46</f>
        <v>5</v>
      </c>
      <c r="F72" s="108">
        <f>$G$48</f>
        <v>15</v>
      </c>
      <c r="G72" s="109"/>
      <c r="H72" s="110" t="s">
        <v>58</v>
      </c>
      <c r="I72" s="32">
        <f>$D$72*($E$72^$F$71)*$F$72^$G$71</f>
        <v>11.397535284773888</v>
      </c>
      <c r="J72" s="46" t="s">
        <v>109</v>
      </c>
      <c r="L72" s="26"/>
    </row>
    <row r="73" spans="2:10" s="19" customFormat="1" ht="16.5" customHeight="1">
      <c r="B73" s="20"/>
      <c r="C73" s="21"/>
      <c r="D73" s="26"/>
      <c r="E73" s="39"/>
      <c r="F73" s="27"/>
      <c r="G73" s="27"/>
      <c r="J73" s="26"/>
    </row>
    <row r="74" spans="2:10" s="19" customFormat="1" ht="16.5" customHeight="1">
      <c r="B74" s="20"/>
      <c r="C74" s="18" t="s">
        <v>110</v>
      </c>
      <c r="D74" s="26"/>
      <c r="E74" s="39"/>
      <c r="F74" s="27"/>
      <c r="G74" s="27"/>
      <c r="J74" s="26"/>
    </row>
    <row r="75" spans="2:10" s="19" customFormat="1" ht="16.5" customHeight="1" thickBot="1">
      <c r="B75" s="20"/>
      <c r="C75" s="21"/>
      <c r="D75" s="26"/>
      <c r="E75" s="39"/>
      <c r="F75" s="27"/>
      <c r="G75" s="27"/>
      <c r="J75" s="26"/>
    </row>
    <row r="76" spans="2:16" s="19" customFormat="1" ht="16.5" customHeight="1" thickBot="1">
      <c r="B76" s="20"/>
      <c r="C76" s="49"/>
      <c r="D76" s="50"/>
      <c r="E76" s="60"/>
      <c r="F76" s="111"/>
      <c r="G76" s="112"/>
      <c r="H76" s="52">
        <f>$I$22</f>
        <v>-0.75</v>
      </c>
      <c r="I76" s="111">
        <f>$J$22</f>
        <v>0.75</v>
      </c>
      <c r="J76" s="113"/>
      <c r="K76" s="112"/>
      <c r="L76" s="52">
        <f>$I$22</f>
        <v>-0.75</v>
      </c>
      <c r="M76" s="111">
        <f>$J$22</f>
        <v>0.75</v>
      </c>
      <c r="P76" s="124"/>
    </row>
    <row r="77" spans="2:16" s="19" customFormat="1" ht="16.5" customHeight="1" thickBot="1">
      <c r="B77" s="20">
        <v>12</v>
      </c>
      <c r="C77" s="62" t="s">
        <v>64</v>
      </c>
      <c r="D77" s="56" t="s">
        <v>111</v>
      </c>
      <c r="E77" s="63" t="s">
        <v>66</v>
      </c>
      <c r="F77" s="114" t="s">
        <v>78</v>
      </c>
      <c r="G77" s="115">
        <f>$H$23</f>
        <v>0.25</v>
      </c>
      <c r="H77" s="64" t="s">
        <v>44</v>
      </c>
      <c r="I77" s="116" t="s">
        <v>17</v>
      </c>
      <c r="J77" s="117" t="s">
        <v>18</v>
      </c>
      <c r="K77" s="55">
        <f>$H$23</f>
        <v>0.25</v>
      </c>
      <c r="L77" s="59">
        <f>$G$46</f>
        <v>5</v>
      </c>
      <c r="M77" s="118">
        <f>$G$48</f>
        <v>15</v>
      </c>
      <c r="N77" s="39" t="s">
        <v>58</v>
      </c>
      <c r="O77" s="123">
        <f>$K$77*($L$77^$L$76)*$M$77^$M$76</f>
        <v>0.5698767642386944</v>
      </c>
      <c r="P77" s="124"/>
    </row>
    <row r="78" spans="2:16" s="19" customFormat="1" ht="16.5" customHeight="1" thickBot="1">
      <c r="B78" s="20"/>
      <c r="C78" s="21"/>
      <c r="D78" s="26"/>
      <c r="E78" s="39"/>
      <c r="F78" s="27"/>
      <c r="G78" s="27"/>
      <c r="K78" s="26"/>
      <c r="P78" s="124"/>
    </row>
    <row r="79" spans="2:16" s="19" customFormat="1" ht="16.5" customHeight="1" thickBot="1">
      <c r="B79" s="20"/>
      <c r="C79" s="49"/>
      <c r="D79" s="50"/>
      <c r="E79" s="60"/>
      <c r="F79" s="111"/>
      <c r="G79" s="112"/>
      <c r="H79" s="52">
        <f>$I$25</f>
        <v>0.25</v>
      </c>
      <c r="I79" s="111">
        <f>$J$25</f>
        <v>-0.25</v>
      </c>
      <c r="J79" s="27"/>
      <c r="K79" s="119"/>
      <c r="L79" s="52">
        <f>$H$79</f>
        <v>0.25</v>
      </c>
      <c r="M79" s="111">
        <f>$I$79</f>
        <v>-0.25</v>
      </c>
      <c r="P79" s="124"/>
    </row>
    <row r="80" spans="2:16" s="19" customFormat="1" ht="16.5" customHeight="1" thickBot="1">
      <c r="B80" s="20">
        <v>13</v>
      </c>
      <c r="C80" s="62" t="s">
        <v>64</v>
      </c>
      <c r="D80" s="56" t="s">
        <v>111</v>
      </c>
      <c r="E80" s="63" t="s">
        <v>66</v>
      </c>
      <c r="F80" s="114" t="s">
        <v>56</v>
      </c>
      <c r="G80" s="115">
        <f>$H$26</f>
        <v>0.75</v>
      </c>
      <c r="H80" s="64" t="s">
        <v>44</v>
      </c>
      <c r="I80" s="116" t="s">
        <v>45</v>
      </c>
      <c r="J80" s="28" t="s">
        <v>18</v>
      </c>
      <c r="K80" s="75">
        <f>$G$80</f>
        <v>0.75</v>
      </c>
      <c r="L80" s="59">
        <f>$G$46</f>
        <v>5</v>
      </c>
      <c r="M80" s="118">
        <f>$G$48</f>
        <v>15</v>
      </c>
      <c r="N80" s="39" t="s">
        <v>58</v>
      </c>
      <c r="O80" s="123">
        <f>$K$80*($L$80^$L$79)*($M$80^$M$79)</f>
        <v>0.5698767642386944</v>
      </c>
      <c r="P80" s="124"/>
    </row>
    <row r="81" spans="2:16" s="19" customFormat="1" ht="16.5" customHeight="1">
      <c r="B81" s="20"/>
      <c r="C81" s="21"/>
      <c r="D81" s="26"/>
      <c r="E81" s="39"/>
      <c r="F81" s="27"/>
      <c r="G81" s="27"/>
      <c r="J81" s="26"/>
      <c r="P81" s="124"/>
    </row>
    <row r="82" spans="2:10" s="19" customFormat="1" ht="16.5" customHeight="1">
      <c r="B82" s="20"/>
      <c r="C82" s="21"/>
      <c r="D82" s="18" t="s">
        <v>0</v>
      </c>
      <c r="E82" s="39"/>
      <c r="F82" s="27"/>
      <c r="G82" s="27"/>
      <c r="J82" s="26"/>
    </row>
    <row r="83" spans="2:10" s="19" customFormat="1" ht="16.5" customHeight="1" thickBot="1">
      <c r="B83" s="20"/>
      <c r="C83" s="21"/>
      <c r="D83" s="26"/>
      <c r="E83" s="39"/>
      <c r="F83" s="27"/>
      <c r="G83" s="27"/>
      <c r="J83" s="26"/>
    </row>
    <row r="84" spans="2:10" s="19" customFormat="1" ht="16.5" customHeight="1" thickBot="1">
      <c r="B84" s="20">
        <v>14</v>
      </c>
      <c r="C84" s="95"/>
      <c r="D84" s="67" t="s">
        <v>1</v>
      </c>
      <c r="E84" s="146">
        <f>$O$77</f>
        <v>0.5698767642386944</v>
      </c>
      <c r="F84" s="44">
        <f>$F$12</f>
        <v>10</v>
      </c>
      <c r="G84" s="43" t="s">
        <v>58</v>
      </c>
      <c r="H84" s="147">
        <f>$E$84/$F$84</f>
        <v>0.05698767642386944</v>
      </c>
      <c r="J84" s="26"/>
    </row>
    <row r="85" spans="2:10" s="19" customFormat="1" ht="16.5" customHeight="1" thickBot="1">
      <c r="B85" s="20">
        <v>15</v>
      </c>
      <c r="C85" s="120"/>
      <c r="D85" s="67" t="s">
        <v>2</v>
      </c>
      <c r="E85" s="146">
        <f>$O$80</f>
        <v>0.5698767642386944</v>
      </c>
      <c r="F85" s="44">
        <f>$F$13</f>
        <v>10</v>
      </c>
      <c r="G85" s="43" t="s">
        <v>58</v>
      </c>
      <c r="H85" s="147">
        <f>$E$85/$F$85</f>
        <v>0.05698767642386944</v>
      </c>
      <c r="J85" s="26" t="s">
        <v>3</v>
      </c>
    </row>
    <row r="86" spans="2:10" s="19" customFormat="1" ht="16.5" customHeight="1">
      <c r="B86" s="20"/>
      <c r="C86" s="125"/>
      <c r="D86" s="126"/>
      <c r="E86" s="127"/>
      <c r="F86" s="113"/>
      <c r="G86" s="128"/>
      <c r="H86" s="129"/>
      <c r="J86" s="26"/>
    </row>
    <row r="87" spans="2:10" s="19" customFormat="1" ht="16.5" customHeight="1">
      <c r="B87" s="20"/>
      <c r="C87" s="125"/>
      <c r="D87" s="126"/>
      <c r="E87" s="127"/>
      <c r="F87" s="113"/>
      <c r="G87" s="128"/>
      <c r="H87" s="129"/>
      <c r="J87" s="26"/>
    </row>
    <row r="88" spans="2:10" s="19" customFormat="1" ht="16.5" customHeight="1">
      <c r="B88" s="20"/>
      <c r="C88" s="21"/>
      <c r="D88" s="18" t="s">
        <v>4</v>
      </c>
      <c r="E88" s="39"/>
      <c r="F88" s="27"/>
      <c r="G88" s="27"/>
      <c r="J88" s="26"/>
    </row>
    <row r="89" spans="2:10" s="19" customFormat="1" ht="16.5" customHeight="1">
      <c r="B89" s="20"/>
      <c r="C89" s="21"/>
      <c r="D89" s="18" t="s">
        <v>5</v>
      </c>
      <c r="E89" s="39"/>
      <c r="F89" s="27"/>
      <c r="G89" s="27"/>
      <c r="J89" s="26"/>
    </row>
    <row r="90" spans="2:10" s="19" customFormat="1" ht="16.5" customHeight="1">
      <c r="B90" s="20"/>
      <c r="C90" s="21"/>
      <c r="D90" s="18" t="s">
        <v>6</v>
      </c>
      <c r="E90" s="39"/>
      <c r="F90" s="27"/>
      <c r="G90" s="27"/>
      <c r="J90" s="26"/>
    </row>
    <row r="91" spans="2:10" s="19" customFormat="1" ht="16.5" customHeight="1" thickBot="1">
      <c r="B91" s="20"/>
      <c r="C91" s="21"/>
      <c r="D91" s="18"/>
      <c r="F91" s="39" t="s">
        <v>7</v>
      </c>
      <c r="G91" s="110" t="s">
        <v>8</v>
      </c>
      <c r="H91" s="110" t="s">
        <v>9</v>
      </c>
      <c r="I91" s="8" t="s">
        <v>10</v>
      </c>
      <c r="J91" s="8" t="s">
        <v>11</v>
      </c>
    </row>
    <row r="92" spans="2:10" s="19" customFormat="1" ht="16.5" customHeight="1" thickBot="1">
      <c r="B92" s="20"/>
      <c r="C92" s="21"/>
      <c r="D92" s="26"/>
      <c r="F92" s="149">
        <f>$F$14</f>
        <v>200</v>
      </c>
      <c r="G92" s="150">
        <f aca="true" t="shared" si="0" ref="G92:G102">($J$8/($J$8+$K$8))*F92</f>
        <v>50</v>
      </c>
      <c r="H92" s="150">
        <f aca="true" t="shared" si="1" ref="H92:H102">($K$8/($J$8+$K$8))*F92</f>
        <v>150</v>
      </c>
      <c r="I92" s="151">
        <f aca="true" t="shared" si="2" ref="I92:I102">G92/F92</f>
        <v>0.25</v>
      </c>
      <c r="J92" s="151">
        <f aca="true" t="shared" si="3" ref="J92:J102">H92/F92</f>
        <v>0.75</v>
      </c>
    </row>
    <row r="93" spans="2:10" s="19" customFormat="1" ht="16.5" customHeight="1" thickBot="1">
      <c r="B93" s="20"/>
      <c r="C93" s="21"/>
      <c r="D93" s="26"/>
      <c r="F93" s="149">
        <f>$F$92*(1+0.5)</f>
        <v>300</v>
      </c>
      <c r="G93" s="150">
        <f t="shared" si="0"/>
        <v>75</v>
      </c>
      <c r="H93" s="150">
        <f t="shared" si="1"/>
        <v>225</v>
      </c>
      <c r="I93" s="151">
        <f t="shared" si="2"/>
        <v>0.25</v>
      </c>
      <c r="J93" s="151">
        <f t="shared" si="3"/>
        <v>0.75</v>
      </c>
    </row>
    <row r="94" spans="2:10" s="19" customFormat="1" ht="16.5" customHeight="1" thickBot="1">
      <c r="B94" s="20"/>
      <c r="C94" s="21"/>
      <c r="D94" s="26"/>
      <c r="F94" s="150">
        <f aca="true" t="shared" si="4" ref="F94:F102">F93*(1+0.5)</f>
        <v>450</v>
      </c>
      <c r="G94" s="150">
        <f t="shared" si="0"/>
        <v>112.5</v>
      </c>
      <c r="H94" s="150">
        <f t="shared" si="1"/>
        <v>337.5</v>
      </c>
      <c r="I94" s="151">
        <f t="shared" si="2"/>
        <v>0.25</v>
      </c>
      <c r="J94" s="151">
        <f t="shared" si="3"/>
        <v>0.75</v>
      </c>
    </row>
    <row r="95" spans="2:10" s="19" customFormat="1" ht="16.5" customHeight="1" thickBot="1">
      <c r="B95" s="20"/>
      <c r="F95" s="150">
        <f t="shared" si="4"/>
        <v>675</v>
      </c>
      <c r="G95" s="150">
        <f t="shared" si="0"/>
        <v>168.75</v>
      </c>
      <c r="H95" s="150">
        <f t="shared" si="1"/>
        <v>506.25</v>
      </c>
      <c r="I95" s="151">
        <f t="shared" si="2"/>
        <v>0.25</v>
      </c>
      <c r="J95" s="151">
        <f t="shared" si="3"/>
        <v>0.75</v>
      </c>
    </row>
    <row r="96" spans="2:10" s="19" customFormat="1" ht="16.5" customHeight="1" thickBot="1">
      <c r="B96" s="20"/>
      <c r="F96" s="150">
        <f t="shared" si="4"/>
        <v>1012.5</v>
      </c>
      <c r="G96" s="150">
        <f t="shared" si="0"/>
        <v>253.125</v>
      </c>
      <c r="H96" s="150">
        <f t="shared" si="1"/>
        <v>759.375</v>
      </c>
      <c r="I96" s="151">
        <f t="shared" si="2"/>
        <v>0.25</v>
      </c>
      <c r="J96" s="151">
        <f t="shared" si="3"/>
        <v>0.75</v>
      </c>
    </row>
    <row r="97" spans="2:10" s="19" customFormat="1" ht="16.5" customHeight="1" thickBot="1">
      <c r="B97" s="20"/>
      <c r="F97" s="150">
        <f t="shared" si="4"/>
        <v>1518.75</v>
      </c>
      <c r="G97" s="150">
        <f t="shared" si="0"/>
        <v>379.6875</v>
      </c>
      <c r="H97" s="150">
        <f t="shared" si="1"/>
        <v>1139.0625</v>
      </c>
      <c r="I97" s="151">
        <f t="shared" si="2"/>
        <v>0.25</v>
      </c>
      <c r="J97" s="151">
        <f t="shared" si="3"/>
        <v>0.75</v>
      </c>
    </row>
    <row r="98" spans="2:10" s="19" customFormat="1" ht="16.5" customHeight="1" thickBot="1">
      <c r="B98" s="20"/>
      <c r="F98" s="150">
        <f t="shared" si="4"/>
        <v>2278.125</v>
      </c>
      <c r="G98" s="150">
        <f t="shared" si="0"/>
        <v>569.53125</v>
      </c>
      <c r="H98" s="150">
        <f t="shared" si="1"/>
        <v>1708.59375</v>
      </c>
      <c r="I98" s="151">
        <f t="shared" si="2"/>
        <v>0.25</v>
      </c>
      <c r="J98" s="151">
        <f t="shared" si="3"/>
        <v>0.75</v>
      </c>
    </row>
    <row r="99" spans="2:10" s="19" customFormat="1" ht="16.5" customHeight="1" thickBot="1">
      <c r="B99" s="20"/>
      <c r="F99" s="150">
        <f t="shared" si="4"/>
        <v>3417.1875</v>
      </c>
      <c r="G99" s="150">
        <f t="shared" si="0"/>
        <v>854.296875</v>
      </c>
      <c r="H99" s="150">
        <f t="shared" si="1"/>
        <v>2562.890625</v>
      </c>
      <c r="I99" s="151">
        <f t="shared" si="2"/>
        <v>0.25</v>
      </c>
      <c r="J99" s="151">
        <f t="shared" si="3"/>
        <v>0.75</v>
      </c>
    </row>
    <row r="100" spans="2:10" s="19" customFormat="1" ht="16.5" customHeight="1" thickBot="1">
      <c r="B100" s="20"/>
      <c r="F100" s="150">
        <f t="shared" si="4"/>
        <v>5125.78125</v>
      </c>
      <c r="G100" s="150">
        <f t="shared" si="0"/>
        <v>1281.4453125</v>
      </c>
      <c r="H100" s="150">
        <f t="shared" si="1"/>
        <v>3844.3359375</v>
      </c>
      <c r="I100" s="151">
        <f t="shared" si="2"/>
        <v>0.25</v>
      </c>
      <c r="J100" s="151">
        <f t="shared" si="3"/>
        <v>0.75</v>
      </c>
    </row>
    <row r="101" spans="2:10" s="19" customFormat="1" ht="16.5" customHeight="1" thickBot="1">
      <c r="B101" s="20"/>
      <c r="F101" s="150">
        <f t="shared" si="4"/>
        <v>7688.671875</v>
      </c>
      <c r="G101" s="150">
        <f t="shared" si="0"/>
        <v>1922.16796875</v>
      </c>
      <c r="H101" s="150">
        <f t="shared" si="1"/>
        <v>5766.50390625</v>
      </c>
      <c r="I101" s="151">
        <f t="shared" si="2"/>
        <v>0.25</v>
      </c>
      <c r="J101" s="151">
        <f t="shared" si="3"/>
        <v>0.75</v>
      </c>
    </row>
    <row r="102" spans="2:10" s="19" customFormat="1" ht="16.5" customHeight="1" thickBot="1">
      <c r="B102" s="20"/>
      <c r="F102" s="150">
        <f t="shared" si="4"/>
        <v>11533.0078125</v>
      </c>
      <c r="G102" s="150">
        <f t="shared" si="0"/>
        <v>2883.251953125</v>
      </c>
      <c r="H102" s="150">
        <f t="shared" si="1"/>
        <v>8649.755859375</v>
      </c>
      <c r="I102" s="151">
        <f t="shared" si="2"/>
        <v>0.25</v>
      </c>
      <c r="J102" s="151">
        <f t="shared" si="3"/>
        <v>0.75</v>
      </c>
    </row>
    <row r="103" spans="2:10" s="19" customFormat="1" ht="16.5" customHeight="1">
      <c r="B103" s="20"/>
      <c r="J103" s="26" t="s">
        <v>12</v>
      </c>
    </row>
    <row r="104" spans="1:6" ht="6.75" customHeight="1">
      <c r="A104" s="1"/>
      <c r="F104" s="4" t="s">
        <v>13</v>
      </c>
    </row>
    <row r="105" spans="1:10" ht="6.75" customHeight="1">
      <c r="A105" s="1"/>
      <c r="F105" s="2" t="s">
        <v>44</v>
      </c>
      <c r="G105" s="2" t="s">
        <v>45</v>
      </c>
      <c r="H105" s="2" t="s">
        <v>45</v>
      </c>
      <c r="I105" s="6" t="s">
        <v>14</v>
      </c>
      <c r="J105" s="2" t="s">
        <v>15</v>
      </c>
    </row>
    <row r="106" spans="1:9" ht="6.75" customHeight="1">
      <c r="A106" s="1"/>
      <c r="F106" s="1">
        <v>0</v>
      </c>
      <c r="G106" s="3">
        <v>20</v>
      </c>
      <c r="H106" s="3">
        <f aca="true" t="shared" si="5" ref="H106:H126">($F$14-$F$12*F106)/$F$13</f>
        <v>20</v>
      </c>
      <c r="I106" s="3"/>
    </row>
    <row r="107" spans="1:10" ht="6.75" customHeight="1">
      <c r="A107" s="1"/>
      <c r="F107" s="1">
        <v>1</v>
      </c>
      <c r="G107" s="3">
        <v>19</v>
      </c>
      <c r="H107" s="3">
        <f t="shared" si="5"/>
        <v>19</v>
      </c>
      <c r="I107" s="3">
        <v>25.649639200150453</v>
      </c>
      <c r="J107" s="3">
        <f>($F$15/$I$9*(F107^$J$8))^(1/$K$8)</f>
        <v>25.649639200150453</v>
      </c>
    </row>
    <row r="108" spans="1:14" ht="6.75" customHeight="1">
      <c r="A108" s="1"/>
      <c r="F108" s="1">
        <v>2</v>
      </c>
      <c r="G108" s="3">
        <v>18</v>
      </c>
      <c r="H108" s="3">
        <f t="shared" si="5"/>
        <v>18</v>
      </c>
      <c r="I108" s="3">
        <v>20.358132124461804</v>
      </c>
      <c r="J108" s="3">
        <f aca="true" t="shared" si="6" ref="J108:J125">($F$15/($I$9*(F108^$J$8)))^(1/$K$8)</f>
        <v>20.358132124461804</v>
      </c>
      <c r="K108" s="2"/>
      <c r="L108" s="2"/>
      <c r="M108" s="6"/>
      <c r="N108" s="2"/>
    </row>
    <row r="109" spans="1:13" ht="6.75" customHeight="1">
      <c r="A109" s="1"/>
      <c r="B109" s="7"/>
      <c r="F109" s="1">
        <v>3</v>
      </c>
      <c r="G109" s="3">
        <v>17</v>
      </c>
      <c r="H109" s="3">
        <f t="shared" si="5"/>
        <v>17</v>
      </c>
      <c r="I109" s="3">
        <v>17.78446652245031</v>
      </c>
      <c r="J109" s="3">
        <f t="shared" si="6"/>
        <v>17.78446652245031</v>
      </c>
      <c r="K109" s="3"/>
      <c r="L109" s="3"/>
      <c r="M109" s="3"/>
    </row>
    <row r="110" spans="1:14" ht="6.75" customHeight="1">
      <c r="A110" s="1"/>
      <c r="F110" s="1">
        <v>4</v>
      </c>
      <c r="G110" s="3">
        <v>16</v>
      </c>
      <c r="H110" s="3">
        <f t="shared" si="5"/>
        <v>16</v>
      </c>
      <c r="I110" s="3">
        <v>16.15826017523913</v>
      </c>
      <c r="J110" s="3">
        <f t="shared" si="6"/>
        <v>16.15826017523913</v>
      </c>
      <c r="K110" s="3"/>
      <c r="L110" s="3"/>
      <c r="M110" s="3"/>
      <c r="N110" s="3"/>
    </row>
    <row r="111" spans="1:14" ht="6.75" customHeight="1">
      <c r="A111" s="1"/>
      <c r="F111" s="1">
        <v>5</v>
      </c>
      <c r="G111" s="3">
        <v>15</v>
      </c>
      <c r="H111" s="3">
        <f t="shared" si="5"/>
        <v>15</v>
      </c>
      <c r="I111" s="3">
        <v>15</v>
      </c>
      <c r="J111" s="3">
        <f t="shared" si="6"/>
        <v>14.999999999999993</v>
      </c>
      <c r="K111" s="3"/>
      <c r="L111" s="3"/>
      <c r="M111" s="3"/>
      <c r="N111" s="3"/>
    </row>
    <row r="112" spans="1:14" ht="6.75" customHeight="1">
      <c r="A112" s="1"/>
      <c r="F112" s="1">
        <v>6</v>
      </c>
      <c r="G112" s="3">
        <v>14</v>
      </c>
      <c r="H112" s="3">
        <f t="shared" si="5"/>
        <v>14</v>
      </c>
      <c r="I112" s="3">
        <v>14.115540433215422</v>
      </c>
      <c r="J112" s="3">
        <f t="shared" si="6"/>
        <v>14.115540433215422</v>
      </c>
      <c r="K112" s="3"/>
      <c r="L112" s="3"/>
      <c r="M112" s="3"/>
      <c r="N112" s="3"/>
    </row>
    <row r="113" spans="1:14" ht="6.75" customHeight="1">
      <c r="A113" s="1"/>
      <c r="F113" s="1">
        <v>7</v>
      </c>
      <c r="G113" s="3">
        <v>13</v>
      </c>
      <c r="H113" s="3">
        <f t="shared" si="5"/>
        <v>13</v>
      </c>
      <c r="I113" s="3">
        <v>13.408553026448514</v>
      </c>
      <c r="J113" s="3">
        <f t="shared" si="6"/>
        <v>13.408553026448514</v>
      </c>
      <c r="K113" s="3"/>
      <c r="L113" s="3"/>
      <c r="M113" s="3"/>
      <c r="N113" s="3"/>
    </row>
    <row r="114" spans="1:14" ht="6.75" customHeight="1">
      <c r="A114" s="1"/>
      <c r="F114" s="1">
        <v>8</v>
      </c>
      <c r="G114" s="3">
        <v>12</v>
      </c>
      <c r="H114" s="3">
        <f t="shared" si="5"/>
        <v>12</v>
      </c>
      <c r="I114" s="3">
        <v>12.824819600075225</v>
      </c>
      <c r="J114" s="3">
        <f t="shared" si="6"/>
        <v>12.824819600075225</v>
      </c>
      <c r="K114" s="3"/>
      <c r="L114" s="3"/>
      <c r="M114" s="3"/>
      <c r="N114" s="3"/>
    </row>
    <row r="115" spans="1:14" ht="6.75" customHeight="1">
      <c r="A115" s="1"/>
      <c r="F115" s="1">
        <v>9</v>
      </c>
      <c r="G115" s="3">
        <v>11</v>
      </c>
      <c r="H115" s="3">
        <f t="shared" si="5"/>
        <v>11</v>
      </c>
      <c r="I115" s="3">
        <v>12.331060371652347</v>
      </c>
      <c r="J115" s="3">
        <f t="shared" si="6"/>
        <v>12.331060371652347</v>
      </c>
      <c r="K115" s="3"/>
      <c r="L115" s="3"/>
      <c r="M115" s="3"/>
      <c r="N115" s="3"/>
    </row>
    <row r="116" spans="1:14" ht="6.75" customHeight="1">
      <c r="A116" s="1"/>
      <c r="F116" s="1">
        <v>10</v>
      </c>
      <c r="G116" s="3">
        <v>10</v>
      </c>
      <c r="H116" s="3">
        <f t="shared" si="5"/>
        <v>10</v>
      </c>
      <c r="I116" s="3">
        <v>11.905507889761495</v>
      </c>
      <c r="J116" s="3">
        <f t="shared" si="6"/>
        <v>11.905507889761495</v>
      </c>
      <c r="K116" s="3"/>
      <c r="L116" s="3"/>
      <c r="M116" s="3"/>
      <c r="N116" s="3"/>
    </row>
    <row r="117" spans="1:14" ht="6.75" customHeight="1">
      <c r="A117" s="1"/>
      <c r="F117" s="1">
        <v>11</v>
      </c>
      <c r="G117" s="3">
        <v>9</v>
      </c>
      <c r="H117" s="3">
        <f t="shared" si="5"/>
        <v>9</v>
      </c>
      <c r="I117" s="3">
        <v>11.533214397429433</v>
      </c>
      <c r="J117" s="3">
        <f t="shared" si="6"/>
        <v>11.533214397429433</v>
      </c>
      <c r="K117" s="3"/>
      <c r="L117" s="3"/>
      <c r="M117" s="3"/>
      <c r="N117" s="3"/>
    </row>
    <row r="118" spans="1:14" ht="6.75" customHeight="1">
      <c r="A118" s="1"/>
      <c r="F118" s="1">
        <v>12</v>
      </c>
      <c r="G118" s="3">
        <v>8</v>
      </c>
      <c r="H118" s="3">
        <f t="shared" si="5"/>
        <v>8</v>
      </c>
      <c r="I118" s="3">
        <v>11.20351186639291</v>
      </c>
      <c r="J118" s="3">
        <f t="shared" si="6"/>
        <v>11.20351186639291</v>
      </c>
      <c r="K118" s="3"/>
      <c r="L118" s="3"/>
      <c r="M118" s="3"/>
      <c r="N118" s="3"/>
    </row>
    <row r="119" spans="1:14" ht="6.75" customHeight="1">
      <c r="A119" s="1"/>
      <c r="F119" s="1">
        <v>13</v>
      </c>
      <c r="G119" s="3">
        <v>7</v>
      </c>
      <c r="H119" s="3">
        <f t="shared" si="5"/>
        <v>7</v>
      </c>
      <c r="I119" s="3">
        <v>10.908544553057084</v>
      </c>
      <c r="J119" s="3">
        <f t="shared" si="6"/>
        <v>10.908544553057084</v>
      </c>
      <c r="K119" s="3"/>
      <c r="L119" s="3"/>
      <c r="M119" s="3"/>
      <c r="N119" s="3"/>
    </row>
    <row r="120" spans="1:14" ht="6.75" customHeight="1">
      <c r="A120" s="1"/>
      <c r="F120" s="1">
        <v>14</v>
      </c>
      <c r="G120" s="3">
        <v>6</v>
      </c>
      <c r="H120" s="3">
        <f t="shared" si="5"/>
        <v>6</v>
      </c>
      <c r="I120" s="3">
        <v>10.642375589777876</v>
      </c>
      <c r="J120" s="3">
        <f t="shared" si="6"/>
        <v>10.642375589777876</v>
      </c>
      <c r="K120" s="3"/>
      <c r="L120" s="3"/>
      <c r="M120" s="3"/>
      <c r="N120" s="3"/>
    </row>
    <row r="121" spans="1:14" ht="6.75" customHeight="1">
      <c r="A121" s="1"/>
      <c r="F121" s="1">
        <v>15</v>
      </c>
      <c r="G121" s="3">
        <v>5</v>
      </c>
      <c r="H121" s="3">
        <f t="shared" si="5"/>
        <v>5</v>
      </c>
      <c r="I121" s="3">
        <v>10.400419115259515</v>
      </c>
      <c r="J121" s="3">
        <f t="shared" si="6"/>
        <v>10.400419115259515</v>
      </c>
      <c r="K121" s="3"/>
      <c r="L121" s="3"/>
      <c r="M121" s="3"/>
      <c r="N121" s="3"/>
    </row>
    <row r="122" spans="1:14" ht="6.75" customHeight="1">
      <c r="A122" s="1"/>
      <c r="F122" s="1">
        <v>16</v>
      </c>
      <c r="G122" s="3">
        <v>4</v>
      </c>
      <c r="H122" s="3">
        <f t="shared" si="5"/>
        <v>4</v>
      </c>
      <c r="I122" s="3">
        <v>10.1790660622309</v>
      </c>
      <c r="J122" s="3">
        <f t="shared" si="6"/>
        <v>10.179066062230897</v>
      </c>
      <c r="K122" s="3"/>
      <c r="L122" s="3"/>
      <c r="M122" s="3"/>
      <c r="N122" s="3"/>
    </row>
    <row r="123" spans="1:14" ht="6.75" customHeight="1">
      <c r="A123" s="1"/>
      <c r="F123" s="1">
        <v>17</v>
      </c>
      <c r="G123" s="3">
        <v>3</v>
      </c>
      <c r="H123" s="3">
        <f t="shared" si="5"/>
        <v>3</v>
      </c>
      <c r="I123" s="3">
        <v>9.97542987642371</v>
      </c>
      <c r="J123" s="3">
        <f t="shared" si="6"/>
        <v>9.97542987642371</v>
      </c>
      <c r="K123" s="3"/>
      <c r="L123" s="3"/>
      <c r="M123" s="3"/>
      <c r="N123" s="3"/>
    </row>
    <row r="124" spans="1:14" ht="6.75" customHeight="1">
      <c r="A124" s="1"/>
      <c r="F124" s="1">
        <v>18</v>
      </c>
      <c r="G124" s="3">
        <v>2</v>
      </c>
      <c r="H124" s="3">
        <f t="shared" si="5"/>
        <v>2</v>
      </c>
      <c r="I124" s="3">
        <v>9.787169102922158</v>
      </c>
      <c r="J124" s="3">
        <f t="shared" si="6"/>
        <v>9.787169102922158</v>
      </c>
      <c r="K124" s="3"/>
      <c r="L124" s="3"/>
      <c r="M124" s="3"/>
      <c r="N124" s="3"/>
    </row>
    <row r="125" spans="1:14" ht="6.75" customHeight="1">
      <c r="A125" s="1"/>
      <c r="F125" s="1">
        <v>19</v>
      </c>
      <c r="G125" s="3">
        <v>1</v>
      </c>
      <c r="H125" s="3">
        <f t="shared" si="5"/>
        <v>1</v>
      </c>
      <c r="I125" s="3">
        <v>9.612360722545489</v>
      </c>
      <c r="J125" s="3">
        <f t="shared" si="6"/>
        <v>9.612360722545489</v>
      </c>
      <c r="K125" s="3"/>
      <c r="L125" s="3"/>
      <c r="M125" s="3"/>
      <c r="N125" s="3"/>
    </row>
    <row r="126" spans="1:14" ht="6.75" customHeight="1">
      <c r="A126" s="1"/>
      <c r="F126" s="1">
        <v>20</v>
      </c>
      <c r="G126" s="3">
        <v>0</v>
      </c>
      <c r="H126" s="3">
        <f t="shared" si="5"/>
        <v>0</v>
      </c>
      <c r="I126" s="3"/>
      <c r="J126" s="3"/>
      <c r="K126" s="3"/>
      <c r="L126" s="3"/>
      <c r="M126" s="3"/>
      <c r="N126" s="3"/>
    </row>
    <row r="127" spans="1:14" ht="6.75" customHeight="1">
      <c r="A127" s="1"/>
      <c r="G127" s="3"/>
      <c r="H127" s="3"/>
      <c r="I127" s="3"/>
      <c r="J127" s="3"/>
      <c r="K127" s="3"/>
      <c r="L127" s="3"/>
      <c r="M127" s="3"/>
      <c r="N127" s="3"/>
    </row>
    <row r="128" spans="1:14" ht="6.75" customHeight="1">
      <c r="A128" s="1"/>
      <c r="G128" s="3"/>
      <c r="H128" s="3"/>
      <c r="I128" s="3"/>
      <c r="J128" s="3"/>
      <c r="K128" s="3"/>
      <c r="L128" s="3"/>
      <c r="M128" s="3"/>
      <c r="N128" s="3"/>
    </row>
    <row r="129" spans="1:14" ht="6.75" customHeight="1">
      <c r="A129" s="1"/>
      <c r="G129" s="3"/>
      <c r="H129" s="3"/>
      <c r="I129" s="3"/>
      <c r="J129" s="3"/>
      <c r="K129" s="3"/>
      <c r="L129" s="3"/>
      <c r="M129" s="3"/>
      <c r="N129" s="3"/>
    </row>
    <row r="130" spans="1:14" ht="6.75" customHeight="1">
      <c r="A130" s="1"/>
      <c r="G130" s="3"/>
      <c r="H130" s="3"/>
      <c r="I130" s="3"/>
      <c r="J130" s="3"/>
      <c r="K130" s="3"/>
      <c r="L130" s="3"/>
      <c r="M130" s="3"/>
      <c r="N130" s="3"/>
    </row>
    <row r="131" spans="1:14" ht="6.75" customHeight="1">
      <c r="A131" s="1"/>
      <c r="G131" s="3"/>
      <c r="H131" s="3"/>
      <c r="I131" s="3"/>
      <c r="J131" s="3"/>
      <c r="K131" s="3"/>
      <c r="L131" s="3"/>
      <c r="M131" s="3"/>
      <c r="N131" s="3"/>
    </row>
    <row r="132" spans="1:14" ht="6.75" customHeight="1">
      <c r="A132" s="1"/>
      <c r="G132" s="3"/>
      <c r="H132" s="3"/>
      <c r="I132" s="3"/>
      <c r="J132" s="3"/>
      <c r="K132" s="3"/>
      <c r="L132" s="3"/>
      <c r="M132" s="3"/>
      <c r="N132" s="3"/>
    </row>
    <row r="133" spans="1:14" ht="6.75" customHeight="1">
      <c r="A133" s="1"/>
      <c r="G133" s="3"/>
      <c r="H133" s="3"/>
      <c r="I133" s="3"/>
      <c r="J133" s="3"/>
      <c r="K133" s="3"/>
      <c r="L133" s="3"/>
      <c r="M133" s="3"/>
      <c r="N133" s="3"/>
    </row>
    <row r="134" spans="1:14" ht="6.75" customHeight="1">
      <c r="A134" s="1"/>
      <c r="G134" s="3"/>
      <c r="H134" s="3"/>
      <c r="I134" s="3"/>
      <c r="J134" s="3"/>
      <c r="K134" s="3"/>
      <c r="L134" s="3"/>
      <c r="M134" s="3"/>
      <c r="N134" s="3"/>
    </row>
    <row r="135" spans="1:14" ht="6.75" customHeight="1">
      <c r="A135" s="1"/>
      <c r="G135" s="3"/>
      <c r="H135" s="3"/>
      <c r="I135" s="3"/>
      <c r="J135" s="3"/>
      <c r="K135" s="3"/>
      <c r="L135" s="3"/>
      <c r="M135" s="3"/>
      <c r="N135" s="3"/>
    </row>
    <row r="136" spans="1:14" ht="6.75" customHeight="1">
      <c r="A136" s="1"/>
      <c r="G136" s="3"/>
      <c r="H136" s="3"/>
      <c r="I136" s="3"/>
      <c r="J136" s="3"/>
      <c r="K136" s="3"/>
      <c r="L136" s="3"/>
      <c r="M136" s="3"/>
      <c r="N136" s="3"/>
    </row>
    <row r="137" spans="1:14" ht="6.75" customHeight="1">
      <c r="A137" s="1"/>
      <c r="G137" s="3"/>
      <c r="H137" s="3"/>
      <c r="I137" s="3"/>
      <c r="J137" s="3"/>
      <c r="K137" s="3"/>
      <c r="L137" s="3"/>
      <c r="M137" s="3"/>
      <c r="N137" s="3"/>
    </row>
    <row r="138" spans="1:14" ht="6.75" customHeight="1">
      <c r="A138" s="1"/>
      <c r="G138" s="3"/>
      <c r="H138" s="3"/>
      <c r="I138" s="3"/>
      <c r="J138" s="3"/>
      <c r="K138" s="3"/>
      <c r="L138" s="3"/>
      <c r="M138" s="3"/>
      <c r="N138" s="3"/>
    </row>
    <row r="139" spans="1:14" ht="6.75" customHeight="1">
      <c r="A139" s="1"/>
      <c r="G139" s="3"/>
      <c r="H139" s="3"/>
      <c r="I139" s="3"/>
      <c r="J139" s="3"/>
      <c r="K139" s="3"/>
      <c r="L139" s="3"/>
      <c r="M139" s="3"/>
      <c r="N139" s="3"/>
    </row>
    <row r="140" spans="1:14" ht="6.75" customHeight="1">
      <c r="A140" s="1"/>
      <c r="G140" s="3"/>
      <c r="H140" s="3"/>
      <c r="I140" s="3"/>
      <c r="J140" s="3"/>
      <c r="K140" s="3"/>
      <c r="L140" s="3"/>
      <c r="M140" s="3"/>
      <c r="N140" s="3"/>
    </row>
    <row r="141" spans="1:12" ht="12">
      <c r="A141" s="1"/>
      <c r="E141" s="11" t="s">
        <v>26</v>
      </c>
      <c r="G141" s="9"/>
      <c r="H141" s="9"/>
      <c r="I141" s="9"/>
      <c r="J141" s="9"/>
      <c r="K141" s="9"/>
      <c r="L141" s="9" t="s">
        <v>27</v>
      </c>
    </row>
    <row r="142" ht="12"/>
    <row r="143" ht="12"/>
    <row r="144" ht="12"/>
    <row r="145" ht="12"/>
    <row r="146" ht="12"/>
    <row r="147" ht="12"/>
    <row r="148" ht="12"/>
    <row r="149" ht="12"/>
    <row r="150" ht="12">
      <c r="A150" s="1"/>
    </row>
    <row r="151" ht="12">
      <c r="A151" s="1"/>
    </row>
    <row r="152" ht="12">
      <c r="A152" s="1"/>
    </row>
    <row r="153" ht="12">
      <c r="A153" s="1"/>
    </row>
    <row r="154" ht="12">
      <c r="A154" s="1"/>
    </row>
    <row r="155" ht="12">
      <c r="A155" s="1"/>
    </row>
    <row r="156" ht="12">
      <c r="A156" s="1"/>
    </row>
    <row r="157" ht="12"/>
    <row r="158" ht="12"/>
    <row r="159" ht="12"/>
    <row r="160" ht="12"/>
    <row r="164" spans="1:12" ht="12">
      <c r="A164" s="1"/>
      <c r="E164" s="9" t="s">
        <v>28</v>
      </c>
      <c r="L164" s="9" t="s">
        <v>29</v>
      </c>
    </row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90" spans="3:9" ht="15.75">
      <c r="C190" s="5"/>
      <c r="D190" s="19"/>
      <c r="G190" s="19"/>
      <c r="H190" s="140">
        <v>200</v>
      </c>
      <c r="I190" s="19"/>
    </row>
    <row r="191" spans="3:9" ht="15.75">
      <c r="C191" s="5"/>
      <c r="D191" s="19"/>
      <c r="G191" s="21" t="s">
        <v>32</v>
      </c>
      <c r="H191" s="153">
        <f>F12</f>
        <v>10</v>
      </c>
      <c r="I191" s="19"/>
    </row>
    <row r="192" spans="3:9" ht="15.75">
      <c r="C192" s="5"/>
      <c r="D192" s="19"/>
      <c r="G192" s="21" t="s">
        <v>33</v>
      </c>
      <c r="H192" s="153">
        <f>F13</f>
        <v>10</v>
      </c>
      <c r="I192" s="19"/>
    </row>
    <row r="193" spans="3:9" ht="15.75">
      <c r="C193" s="5"/>
      <c r="D193" s="19"/>
      <c r="E193" s="19"/>
      <c r="F193" s="19"/>
      <c r="G193" s="19"/>
      <c r="H193" s="19"/>
      <c r="I193" s="19"/>
    </row>
    <row r="194" spans="1:9" ht="15.75">
      <c r="A194" s="1"/>
      <c r="B194" s="1"/>
      <c r="C194" s="5"/>
      <c r="D194" s="21" t="s">
        <v>39</v>
      </c>
      <c r="E194" s="39" t="s">
        <v>38</v>
      </c>
      <c r="F194" s="39" t="s">
        <v>34</v>
      </c>
      <c r="G194" s="39" t="s">
        <v>35</v>
      </c>
      <c r="H194" s="39" t="s">
        <v>36</v>
      </c>
      <c r="I194" s="39" t="s">
        <v>37</v>
      </c>
    </row>
    <row r="195" spans="1:9" ht="15.75">
      <c r="A195" s="1"/>
      <c r="B195" s="1"/>
      <c r="C195" s="5"/>
      <c r="D195" s="154">
        <v>0</v>
      </c>
      <c r="E195" s="27">
        <f>$I$9*(H195^$J$8)*(I195^$K$8)</f>
        <v>0</v>
      </c>
      <c r="F195" s="140">
        <f>$H$190*D195</f>
        <v>0</v>
      </c>
      <c r="G195" s="140">
        <f>$H$190-F195</f>
        <v>200</v>
      </c>
      <c r="H195" s="27">
        <f>F195/$H$191</f>
        <v>0</v>
      </c>
      <c r="I195" s="27">
        <f>G195/$H$192</f>
        <v>20</v>
      </c>
    </row>
    <row r="196" spans="1:9" ht="15.75">
      <c r="A196" s="1"/>
      <c r="B196" s="1"/>
      <c r="C196" s="5"/>
      <c r="D196" s="27">
        <v>0.1</v>
      </c>
      <c r="E196" s="27">
        <f>$I$9*(H196^$J$8)*(I196^$K$8)</f>
        <v>10.39230484541326</v>
      </c>
      <c r="F196" s="140">
        <f>$H$190*D196</f>
        <v>20</v>
      </c>
      <c r="G196" s="140">
        <f>$H$190-F196</f>
        <v>180</v>
      </c>
      <c r="H196" s="27">
        <f>F196/$H$191</f>
        <v>2</v>
      </c>
      <c r="I196" s="27">
        <f>G196/$H$192</f>
        <v>18</v>
      </c>
    </row>
    <row r="197" spans="1:9" ht="15.75">
      <c r="A197" s="1"/>
      <c r="B197" s="1"/>
      <c r="C197" s="5"/>
      <c r="D197" s="27">
        <v>0.2</v>
      </c>
      <c r="E197" s="27">
        <f>$I$9*(H197^$J$8)*(I197^$K$8)</f>
        <v>11.313708498984758</v>
      </c>
      <c r="F197" s="140">
        <f>$H$190*D197</f>
        <v>40</v>
      </c>
      <c r="G197" s="140">
        <f>$H$190-F197</f>
        <v>160</v>
      </c>
      <c r="H197" s="27">
        <f>F197/$H$191</f>
        <v>4</v>
      </c>
      <c r="I197" s="27">
        <f>G197/$H$192</f>
        <v>16</v>
      </c>
    </row>
    <row r="198" spans="1:9" ht="15.75">
      <c r="A198" s="1"/>
      <c r="B198" s="1"/>
      <c r="C198" s="5"/>
      <c r="D198" s="27">
        <v>0.3</v>
      </c>
      <c r="E198" s="27">
        <f>$I$9*(H198^$J$8)*(I198^$K$8)</f>
        <v>11.327493961983095</v>
      </c>
      <c r="F198" s="140">
        <f>$H$190*D198</f>
        <v>60</v>
      </c>
      <c r="G198" s="140">
        <f>$H$190-F198</f>
        <v>140</v>
      </c>
      <c r="H198" s="27">
        <f>F198/$H$191</f>
        <v>6</v>
      </c>
      <c r="I198" s="27">
        <f>G198/$H$192</f>
        <v>14</v>
      </c>
    </row>
    <row r="199" spans="1:9" ht="15.75">
      <c r="A199" s="1"/>
      <c r="B199" s="1"/>
      <c r="C199" s="5"/>
      <c r="D199" s="27">
        <v>0.4</v>
      </c>
      <c r="E199" s="27">
        <f>$I$9*(H199^$J$8)*(I199^$K$8)</f>
        <v>10.84322404331814</v>
      </c>
      <c r="F199" s="140">
        <f>$H$190*D199</f>
        <v>80</v>
      </c>
      <c r="G199" s="140">
        <f>$H$190-F199</f>
        <v>120</v>
      </c>
      <c r="H199" s="27">
        <f>F199/$H$191</f>
        <v>8</v>
      </c>
      <c r="I199" s="27">
        <f>G199/$H$192</f>
        <v>12</v>
      </c>
    </row>
    <row r="200" spans="1:9" ht="15.75">
      <c r="A200" s="1"/>
      <c r="B200" s="1"/>
      <c r="C200" s="5"/>
      <c r="D200" s="27">
        <v>0.5</v>
      </c>
      <c r="E200" s="27">
        <f>$I$9*(H200^$J$8)*(I200^$K$8)</f>
        <v>10.000000000000004</v>
      </c>
      <c r="F200" s="140">
        <f>$H$190*D200</f>
        <v>100</v>
      </c>
      <c r="G200" s="140">
        <f>$H$190-F200</f>
        <v>100</v>
      </c>
      <c r="H200" s="27">
        <f>F200/$H$191</f>
        <v>10</v>
      </c>
      <c r="I200" s="27">
        <f>G200/$H$192</f>
        <v>10</v>
      </c>
    </row>
    <row r="201" spans="1:9" ht="15.75">
      <c r="A201" s="1"/>
      <c r="B201" s="1"/>
      <c r="C201" s="5"/>
      <c r="D201" s="27">
        <v>0.6</v>
      </c>
      <c r="E201" s="27">
        <f>$I$9*(H201^$J$8)*(I201^$K$8)</f>
        <v>8.85345535760257</v>
      </c>
      <c r="F201" s="140">
        <f>$H$190*D201</f>
        <v>120</v>
      </c>
      <c r="G201" s="140">
        <f>$H$190-F201</f>
        <v>80</v>
      </c>
      <c r="H201" s="27">
        <f>F201/$H$191</f>
        <v>12</v>
      </c>
      <c r="I201" s="27">
        <f>G201/$H$192</f>
        <v>8</v>
      </c>
    </row>
    <row r="202" spans="1:9" ht="15.75">
      <c r="A202" s="1"/>
      <c r="B202" s="1"/>
      <c r="C202" s="5"/>
      <c r="D202" s="27">
        <v>0.7</v>
      </c>
      <c r="E202" s="27">
        <f>$I$9*(H202^$J$8)*(I202^$K$8)</f>
        <v>7.415585502134682</v>
      </c>
      <c r="F202" s="140">
        <f>$H$190*D202</f>
        <v>140</v>
      </c>
      <c r="G202" s="140">
        <f>$H$190-F202</f>
        <v>60</v>
      </c>
      <c r="H202" s="27">
        <f>F202/$H$191</f>
        <v>14</v>
      </c>
      <c r="I202" s="27">
        <f>G202/$H$192</f>
        <v>6</v>
      </c>
    </row>
    <row r="203" spans="1:9" ht="15.75">
      <c r="A203" s="1"/>
      <c r="B203" s="1"/>
      <c r="C203" s="5"/>
      <c r="D203" s="27">
        <v>0.8</v>
      </c>
      <c r="E203" s="27">
        <f>$I$9*(H203^$J$8)*(I203^$K$8)</f>
        <v>5.65685424949238</v>
      </c>
      <c r="F203" s="140">
        <f>$H$190*D203</f>
        <v>160</v>
      </c>
      <c r="G203" s="140">
        <f>$H$190-F203</f>
        <v>40</v>
      </c>
      <c r="H203" s="27">
        <f>F203/$H$191</f>
        <v>16</v>
      </c>
      <c r="I203" s="27">
        <f>G203/$H$192</f>
        <v>4</v>
      </c>
    </row>
    <row r="204" spans="1:9" ht="15.75">
      <c r="A204" s="1"/>
      <c r="B204" s="1"/>
      <c r="C204" s="5"/>
      <c r="D204" s="27">
        <v>0.9</v>
      </c>
      <c r="E204" s="27">
        <f>$I$9*(H204^$J$8)*(I204^$K$8)</f>
        <v>3.4641016151377544</v>
      </c>
      <c r="F204" s="140">
        <f>$H$190*D204</f>
        <v>180</v>
      </c>
      <c r="G204" s="140">
        <f>$H$190-F204</f>
        <v>20</v>
      </c>
      <c r="H204" s="27">
        <f>F204/$H$191</f>
        <v>18</v>
      </c>
      <c r="I204" s="27">
        <f>G204/$H$192</f>
        <v>2</v>
      </c>
    </row>
    <row r="205" spans="3:9" ht="15.75">
      <c r="C205" s="5"/>
      <c r="D205" s="27">
        <v>1</v>
      </c>
      <c r="E205" s="27">
        <f>$I$9*(H205^$J$8)*(I205^$K$8)</f>
        <v>0</v>
      </c>
      <c r="F205" s="140">
        <f>$H$190*D205</f>
        <v>200</v>
      </c>
      <c r="G205" s="140">
        <f>$H$190-F205</f>
        <v>0</v>
      </c>
      <c r="H205" s="27">
        <f>F205/$H$191</f>
        <v>20</v>
      </c>
      <c r="I205" s="27">
        <f>G205/$H$192</f>
        <v>0</v>
      </c>
    </row>
  </sheetData>
  <printOptions horizontalCentered="1" verticalCentered="1"/>
  <pageMargins left="0.35" right="0.35" top="1" bottom="1" header="0.5" footer="0.5"/>
  <pageSetup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Phillip/LeBel User</cp:lastModifiedBy>
  <cp:lastPrinted>2000-02-07T21:08:06Z</cp:lastPrinted>
  <dcterms:created xsi:type="dcterms:W3CDTF">1998-12-09T23:56:39Z</dcterms:created>
  <cp:category/>
  <cp:version/>
  <cp:contentType/>
  <cp:contentStatus/>
</cp:coreProperties>
</file>