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456" windowWidth="15860" windowHeight="14560" tabRatio="294" activeTab="0"/>
  </bookViews>
  <sheets>
    <sheet name="Taxation &amp; Social Welfare" sheetId="1" r:id="rId1"/>
  </sheets>
  <definedNames/>
  <calcPr fullCalcOnLoad="1"/>
</workbook>
</file>

<file path=xl/sharedStrings.xml><?xml version="1.0" encoding="utf-8"?>
<sst xmlns="http://schemas.openxmlformats.org/spreadsheetml/2006/main" count="488" uniqueCount="121">
  <si>
    <t>Total tax revenues are derived as the product of the excise tax rate and the post-tax equilibrium quantity:</t>
  </si>
  <si>
    <t>3f.</t>
  </si>
  <si>
    <t>Multiplying tax revenues by these proportions determines who bears the burden of the tax:</t>
  </si>
  <si>
    <t>4c.</t>
  </si>
  <si>
    <t xml:space="preserve">   =</t>
  </si>
  <si>
    <t xml:space="preserve">  =</t>
  </si>
  <si>
    <t>4d.</t>
  </si>
  <si>
    <t>We now compute the efficiency of the tax.  We derive the excess burden ratio as the ratio of the deadweight social welfare</t>
  </si>
  <si>
    <t>Conclusion:</t>
  </si>
  <si>
    <t>initial welfare triangle is equal to the market equilibrium quantity is:</t>
  </si>
  <si>
    <t>Qd</t>
  </si>
  <si>
    <t>Ps=</t>
  </si>
  <si>
    <t>Qs</t>
  </si>
  <si>
    <t>Qe=</t>
  </si>
  <si>
    <t>Pe=</t>
  </si>
  <si>
    <t>TR=</t>
  </si>
  <si>
    <t>A.</t>
  </si>
  <si>
    <t>P. LeBel</t>
  </si>
  <si>
    <t xml:space="preserve">     Do excise taxes improve social welfare?  Economists contend that they may, but the benefits of public expenditures</t>
  </si>
  <si>
    <t>must be weighed against the losses in social welfare that are created by the taxes used to finance these expenditures.</t>
  </si>
  <si>
    <t>In addition, one also needs to ask who bears the burden of a tax and whether the tax is efficient.  Deciding who bears the</t>
  </si>
  <si>
    <t xml:space="preserve"> If this ratio exceeds 5 percent, the tax is inefficient, and if below, it is efficient.</t>
  </si>
  <si>
    <t>Excise Tax Rate</t>
  </si>
  <si>
    <t>1f.</t>
  </si>
  <si>
    <t>initial welfare triangle is equal to the market equiliabirum quantity is:</t>
  </si>
  <si>
    <t>Initial Total Social Welfare thus is:</t>
  </si>
  <si>
    <r>
      <t>DSWL</t>
    </r>
    <r>
      <rPr>
        <sz val="12"/>
        <rFont val="Helv"/>
        <family val="0"/>
      </rPr>
      <t xml:space="preserve"> (Deadweight Social Welfare Loss)</t>
    </r>
  </si>
  <si>
    <t>TXREV =</t>
  </si>
  <si>
    <t xml:space="preserve"> This unit rate is then added to the inverse market supply function, and the post-tax market equilibrium is then re-computed:</t>
  </si>
  <si>
    <t xml:space="preserve"> The amount of the tax borne by consumers</t>
  </si>
  <si>
    <t xml:space="preserve"> The amount of the tax borne by producers</t>
  </si>
  <si>
    <r>
      <t xml:space="preserve">ETXR </t>
    </r>
    <r>
      <rPr>
        <sz val="12"/>
        <rFont val="Helv"/>
        <family val="0"/>
      </rPr>
      <t>(Excise Tax Rate)</t>
    </r>
  </si>
  <si>
    <r>
      <t xml:space="preserve"> Dividing this by the level of tax revenues yields the excess burden ratio (</t>
    </r>
    <r>
      <rPr>
        <b/>
        <sz val="12"/>
        <rFont val="Helv"/>
        <family val="0"/>
      </rPr>
      <t>EBTXR = DSWL/TXREV</t>
    </r>
    <r>
      <rPr>
        <sz val="12"/>
        <rFont val="Helv"/>
        <family val="0"/>
      </rPr>
      <t>):</t>
    </r>
  </si>
  <si>
    <t>Version B Solution Tableau</t>
  </si>
  <si>
    <t>Case Study Version B</t>
  </si>
  <si>
    <t>Excise Taxation Case Study Control Panel</t>
  </si>
  <si>
    <t>Functional Demand Intercept</t>
  </si>
  <si>
    <t>Functional Demand price coefficient</t>
  </si>
  <si>
    <t>Version A</t>
  </si>
  <si>
    <t>Version B</t>
  </si>
  <si>
    <t>Pd =</t>
  </si>
  <si>
    <t xml:space="preserve"> - bQ</t>
  </si>
  <si>
    <t>Ps =</t>
  </si>
  <si>
    <t xml:space="preserve"> +dQ</t>
  </si>
  <si>
    <t xml:space="preserve"> i.e.,</t>
  </si>
  <si>
    <t>Case Study</t>
  </si>
  <si>
    <t>Case Study Solution Tableau</t>
  </si>
  <si>
    <t>The post-tax point own-price elasticity of demand is:</t>
  </si>
  <si>
    <t>(The post-tax equilibrium TR)</t>
  </si>
  <si>
    <t>To determine how much of a tax is borne by consumers and how much is borne by producers, we can either compute</t>
  </si>
  <si>
    <t xml:space="preserve"> the corresponding areas of the respective tax revenue rectangle, or use the absolute values of the inverse demand </t>
  </si>
  <si>
    <t>slope coefficients to determine the relative shares.  We use here the absolute slope coefficients method:</t>
  </si>
  <si>
    <t>4a.</t>
  </si>
  <si>
    <t>4b</t>
  </si>
  <si>
    <t>Slope</t>
  </si>
  <si>
    <t>Ab.Value</t>
  </si>
  <si>
    <t>Absolute value proportionality share</t>
  </si>
  <si>
    <t>(from the inverse demand equation slope)</t>
  </si>
  <si>
    <t>(from the inverse supply equation slope)</t>
  </si>
  <si>
    <t>Total =</t>
  </si>
  <si>
    <t xml:space="preserve">burden of a tax depends on the relative slopes of the corresponding inverse demand and supply curves.  In turn, the </t>
  </si>
  <si>
    <t>efficiency of a tax can be determined by the excess burden tax ratio.  This is derived as the ratio of the deadweight social</t>
  </si>
  <si>
    <t>welfare loss of a tax to the corresponding level of tax revenues.  We consider below how to answer each of these questions.</t>
  </si>
  <si>
    <t>Consider the following functional demand and supply equations for a good:</t>
  </si>
  <si>
    <t>loss to the level of tax revenues. The deadweight social welfare loss is the triangle bounded by the excise tax rate, the</t>
  </si>
  <si>
    <t>difference in the pre and post-tax equilibrium quantity, and the usual multiplication by .5 for the area of a triangle:</t>
  </si>
  <si>
    <t>5a.</t>
  </si>
  <si>
    <t>5b.</t>
  </si>
  <si>
    <t>1a.</t>
  </si>
  <si>
    <t>1b.</t>
  </si>
  <si>
    <t>© 2006, 1999</t>
  </si>
  <si>
    <t xml:space="preserve">The first step is to derive the corresponding inverse demand and supply equations and then solve for the </t>
  </si>
  <si>
    <t>pre-tax market equilibrium conditions.  The corresponding inverse equations are:</t>
  </si>
  <si>
    <t xml:space="preserve"> and the corresponding initial pre-tax market equilibrium is:</t>
  </si>
  <si>
    <t>1c.</t>
  </si>
  <si>
    <t>1d.</t>
  </si>
  <si>
    <t>1e.</t>
  </si>
  <si>
    <r>
      <t>e</t>
    </r>
    <r>
      <rPr>
        <b/>
        <vertAlign val="subscript"/>
        <sz val="18"/>
        <rFont val="Helv"/>
        <family val="0"/>
      </rPr>
      <t>d</t>
    </r>
    <r>
      <rPr>
        <b/>
        <sz val="12"/>
        <rFont val="Helv"/>
        <family val="0"/>
      </rPr>
      <t>=</t>
    </r>
  </si>
  <si>
    <t>The corresponding point own-price elasticity of demand (POPED) is:</t>
  </si>
  <si>
    <t>demand and supply intercepts and the market equilibrium quantity, where the area of a triangle is (.5)(B)(H):</t>
  </si>
  <si>
    <t>ITSW=</t>
  </si>
  <si>
    <r>
      <t>Next we derive the initial level of total social welfare (</t>
    </r>
    <r>
      <rPr>
        <b/>
        <sz val="12"/>
        <rFont val="Helv"/>
        <family val="0"/>
      </rPr>
      <t>ITSW</t>
    </r>
    <r>
      <rPr>
        <sz val="12"/>
        <rFont val="Helv"/>
        <family val="0"/>
      </rPr>
      <t xml:space="preserve">).  This is the area of the triangle bounded by the inverse </t>
    </r>
  </si>
  <si>
    <t>The base of the initial welfare triangle is:</t>
  </si>
  <si>
    <t xml:space="preserve"> =</t>
  </si>
  <si>
    <t>a</t>
  </si>
  <si>
    <t>b</t>
  </si>
  <si>
    <t>c</t>
  </si>
  <si>
    <t>d</t>
  </si>
  <si>
    <t>(a-c)/(-b+d) =</t>
  </si>
  <si>
    <t xml:space="preserve"> = </t>
  </si>
  <si>
    <t>P/bQ</t>
  </si>
  <si>
    <t xml:space="preserve"> The height of the</t>
  </si>
  <si>
    <t>2a.</t>
  </si>
  <si>
    <t>Now consider the impact of an excise tax whose rate is set at:</t>
  </si>
  <si>
    <t>3a.</t>
  </si>
  <si>
    <t>3b.</t>
  </si>
  <si>
    <t>The tax-inclusive inverse supply function intercept is derived as:</t>
  </si>
  <si>
    <t>3c.</t>
  </si>
  <si>
    <t>3d.</t>
  </si>
  <si>
    <t>3e.</t>
  </si>
  <si>
    <t>(The post-tax equilibrium quantity)</t>
  </si>
  <si>
    <t>(The post-tax equilibrium price)</t>
  </si>
  <si>
    <t>Excise Taxation, Market Equilibrium, and Social Welfare</t>
  </si>
  <si>
    <t>Demand</t>
  </si>
  <si>
    <t>Supply +</t>
  </si>
  <si>
    <t>Gross Revenue, Net Revenue</t>
  </si>
  <si>
    <t>Quantity</t>
  </si>
  <si>
    <t>Supply</t>
  </si>
  <si>
    <t>Tax</t>
  </si>
  <si>
    <t>and Tax Collections</t>
  </si>
  <si>
    <t>Q</t>
  </si>
  <si>
    <t>D</t>
  </si>
  <si>
    <t>S</t>
  </si>
  <si>
    <t>S+T</t>
  </si>
  <si>
    <t>Qd=</t>
  </si>
  <si>
    <t>P</t>
  </si>
  <si>
    <t>Gross</t>
  </si>
  <si>
    <t>Net</t>
  </si>
  <si>
    <t>Taxes</t>
  </si>
  <si>
    <t>Qs=</t>
  </si>
  <si>
    <t>Pd=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</si>
</sst>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;[Red]\(&quot;$&quot;#,##0.00\)"/>
    <numFmt numFmtId="166" formatCode="0.0000"/>
    <numFmt numFmtId="167" formatCode="0.000"/>
    <numFmt numFmtId="168" formatCode="&quot;$&quot;#,###;[Red]\(&quot;$&quot;#,##0.00\)"/>
    <numFmt numFmtId="169" formatCode="0.\ "/>
    <numFmt numFmtId="170" formatCode="\(0.00\ \-"/>
    <numFmt numFmtId="171" formatCode="0.00\)"/>
    <numFmt numFmtId="172" formatCode="\+0.00"/>
    <numFmt numFmtId="173" formatCode="\(0.00"/>
    <numFmt numFmtId="174" formatCode="0.00\)\÷"/>
    <numFmt numFmtId="175" formatCode="\(0.00\ \+"/>
    <numFmt numFmtId="176" formatCode="0.00\ \="/>
    <numFmt numFmtId="177" formatCode="\(0.00\)\÷"/>
    <numFmt numFmtId="178" formatCode="\(0.00\)"/>
    <numFmt numFmtId="179" formatCode="\(0.00\)\x"/>
    <numFmt numFmtId="180" formatCode="&quot;$&quot;#,##0.00"/>
    <numFmt numFmtId="181" formatCode="\(0.00%\)\x"/>
    <numFmt numFmtId="182" formatCode="\(&quot;$&quot;#,##0.00\)"/>
    <numFmt numFmtId="183" formatCode="\(&quot;$&quot;#,##0.00\)\x"/>
    <numFmt numFmtId="184" formatCode="0.00\)\x\(.\5\)"/>
    <numFmt numFmtId="185" formatCode="\(&quot;$&quot;#,##0.00\)\÷"/>
    <numFmt numFmtId="186" formatCode="\(&quot;$&quot;#,##0.00\)\ \="/>
    <numFmt numFmtId="187" formatCode="&quot;$&quot;#,##0"/>
  </numFmts>
  <fonts count="2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Helv"/>
      <family val="0"/>
    </font>
    <font>
      <b/>
      <sz val="12"/>
      <name val="Helv"/>
      <family val="0"/>
    </font>
    <font>
      <sz val="12"/>
      <name val="Helv"/>
      <family val="0"/>
    </font>
    <font>
      <b/>
      <sz val="12"/>
      <color indexed="18"/>
      <name val="Helv"/>
      <family val="0"/>
    </font>
    <font>
      <b/>
      <sz val="12"/>
      <color indexed="12"/>
      <name val="Helv"/>
      <family val="0"/>
    </font>
    <font>
      <sz val="12"/>
      <color indexed="18"/>
      <name val="Helv"/>
      <family val="0"/>
    </font>
    <font>
      <sz val="12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8"/>
      <name val="Symbol"/>
      <family val="0"/>
    </font>
    <font>
      <b/>
      <vertAlign val="subscript"/>
      <sz val="18"/>
      <name val="Helv"/>
      <family val="0"/>
    </font>
    <font>
      <sz val="10"/>
      <name val="Helv"/>
      <family val="0"/>
    </font>
    <font>
      <sz val="9.5"/>
      <name val="Helv"/>
      <family val="0"/>
    </font>
    <font>
      <b/>
      <sz val="11.75"/>
      <color indexed="12"/>
      <name val="Helv"/>
      <family val="0"/>
    </font>
    <font>
      <b/>
      <sz val="9.75"/>
      <color indexed="12"/>
      <name val="Helv"/>
      <family val="0"/>
    </font>
    <font>
      <b/>
      <sz val="12"/>
      <color indexed="8"/>
      <name val="Helv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2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166" fontId="5" fillId="0" borderId="6" xfId="0" applyNumberFormat="1" applyFont="1" applyBorder="1" applyAlignment="1">
      <alignment/>
    </xf>
    <xf numFmtId="0" fontId="5" fillId="0" borderId="5" xfId="0" applyFont="1" applyBorder="1" applyAlignment="1">
      <alignment horizontal="right"/>
    </xf>
    <xf numFmtId="2" fontId="5" fillId="0" borderId="7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5" fillId="0" borderId="6" xfId="0" applyFont="1" applyBorder="1" applyAlignment="1">
      <alignment/>
    </xf>
    <xf numFmtId="165" fontId="5" fillId="0" borderId="4" xfId="0" applyNumberFormat="1" applyFont="1" applyBorder="1" applyAlignment="1">
      <alignment/>
    </xf>
    <xf numFmtId="165" fontId="5" fillId="0" borderId="6" xfId="0" applyNumberFormat="1" applyFont="1" applyBorder="1" applyAlignment="1">
      <alignment/>
    </xf>
    <xf numFmtId="2" fontId="5" fillId="0" borderId="2" xfId="0" applyNumberFormat="1" applyFont="1" applyBorder="1" applyAlignment="1">
      <alignment/>
    </xf>
    <xf numFmtId="2" fontId="5" fillId="0" borderId="8" xfId="0" applyNumberFormat="1" applyFont="1" applyBorder="1" applyAlignment="1">
      <alignment/>
    </xf>
    <xf numFmtId="1" fontId="6" fillId="0" borderId="7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5" fillId="0" borderId="7" xfId="0" applyFont="1" applyBorder="1" applyAlignment="1">
      <alignment horizontal="right"/>
    </xf>
    <xf numFmtId="2" fontId="6" fillId="0" borderId="7" xfId="0" applyNumberFormat="1" applyFont="1" applyBorder="1" applyAlignment="1">
      <alignment/>
    </xf>
    <xf numFmtId="2" fontId="6" fillId="0" borderId="6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2" fontId="6" fillId="0" borderId="9" xfId="0" applyNumberFormat="1" applyFont="1" applyBorder="1" applyAlignment="1">
      <alignment/>
    </xf>
    <xf numFmtId="165" fontId="5" fillId="0" borderId="10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65" fontId="5" fillId="0" borderId="0" xfId="0" applyNumberFormat="1" applyFont="1" applyBorder="1" applyAlignment="1">
      <alignment horizontal="center"/>
    </xf>
    <xf numFmtId="169" fontId="6" fillId="0" borderId="0" xfId="0" applyNumberFormat="1" applyFont="1" applyAlignment="1">
      <alignment/>
    </xf>
    <xf numFmtId="169" fontId="6" fillId="0" borderId="0" xfId="0" applyNumberFormat="1" applyFont="1" applyBorder="1" applyAlignment="1">
      <alignment/>
    </xf>
    <xf numFmtId="169" fontId="5" fillId="0" borderId="0" xfId="0" applyNumberFormat="1" applyFont="1" applyAlignment="1">
      <alignment horizontal="right"/>
    </xf>
    <xf numFmtId="169" fontId="5" fillId="0" borderId="0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2" fontId="5" fillId="0" borderId="0" xfId="0" applyNumberFormat="1" applyFont="1" applyBorder="1" applyAlignment="1">
      <alignment/>
    </xf>
    <xf numFmtId="169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70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74" fontId="6" fillId="0" borderId="0" xfId="0" applyNumberFormat="1" applyFont="1" applyAlignment="1">
      <alignment/>
    </xf>
    <xf numFmtId="175" fontId="6" fillId="0" borderId="0" xfId="0" applyNumberFormat="1" applyFont="1" applyAlignment="1">
      <alignment/>
    </xf>
    <xf numFmtId="171" fontId="10" fillId="0" borderId="0" xfId="0" applyNumberFormat="1" applyFont="1" applyAlignment="1">
      <alignment horizontal="left"/>
    </xf>
    <xf numFmtId="165" fontId="5" fillId="0" borderId="0" xfId="0" applyNumberFormat="1" applyFont="1" applyBorder="1" applyAlignment="1">
      <alignment/>
    </xf>
    <xf numFmtId="176" fontId="6" fillId="0" borderId="5" xfId="0" applyNumberFormat="1" applyFont="1" applyBorder="1" applyAlignment="1">
      <alignment horizontal="center"/>
    </xf>
    <xf numFmtId="175" fontId="6" fillId="0" borderId="7" xfId="0" applyNumberFormat="1" applyFont="1" applyBorder="1" applyAlignment="1">
      <alignment/>
    </xf>
    <xf numFmtId="171" fontId="6" fillId="0" borderId="6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178" fontId="6" fillId="0" borderId="0" xfId="0" applyNumberFormat="1" applyFont="1" applyAlignment="1">
      <alignment horizontal="left"/>
    </xf>
    <xf numFmtId="2" fontId="6" fillId="0" borderId="5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10" fontId="6" fillId="0" borderId="10" xfId="0" applyNumberFormat="1" applyFont="1" applyBorder="1" applyAlignment="1">
      <alignment/>
    </xf>
    <xf numFmtId="0" fontId="6" fillId="0" borderId="5" xfId="0" applyFont="1" applyBorder="1" applyAlignment="1">
      <alignment horizontal="right"/>
    </xf>
    <xf numFmtId="10" fontId="6" fillId="0" borderId="14" xfId="0" applyNumberFormat="1" applyFont="1" applyBorder="1" applyAlignment="1">
      <alignment/>
    </xf>
    <xf numFmtId="0" fontId="13" fillId="0" borderId="0" xfId="0" applyFont="1" applyBorder="1" applyAlignment="1">
      <alignment/>
    </xf>
    <xf numFmtId="166" fontId="5" fillId="0" borderId="0" xfId="0" applyNumberFormat="1" applyFont="1" applyBorder="1" applyAlignment="1">
      <alignment/>
    </xf>
    <xf numFmtId="179" fontId="6" fillId="0" borderId="0" xfId="0" applyNumberFormat="1" applyFont="1" applyAlignment="1">
      <alignment/>
    </xf>
    <xf numFmtId="0" fontId="6" fillId="0" borderId="7" xfId="0" applyFont="1" applyBorder="1" applyAlignment="1">
      <alignment horizontal="center"/>
    </xf>
    <xf numFmtId="180" fontId="6" fillId="0" borderId="6" xfId="0" applyNumberFormat="1" applyFont="1" applyBorder="1" applyAlignment="1">
      <alignment/>
    </xf>
    <xf numFmtId="181" fontId="6" fillId="0" borderId="5" xfId="0" applyNumberFormat="1" applyFont="1" applyBorder="1" applyAlignment="1">
      <alignment/>
    </xf>
    <xf numFmtId="182" fontId="6" fillId="0" borderId="7" xfId="0" applyNumberFormat="1" applyFont="1" applyBorder="1" applyAlignment="1">
      <alignment/>
    </xf>
    <xf numFmtId="183" fontId="6" fillId="0" borderId="5" xfId="0" applyNumberFormat="1" applyFont="1" applyBorder="1" applyAlignment="1">
      <alignment/>
    </xf>
    <xf numFmtId="170" fontId="6" fillId="0" borderId="7" xfId="0" applyNumberFormat="1" applyFont="1" applyBorder="1" applyAlignment="1">
      <alignment/>
    </xf>
    <xf numFmtId="184" fontId="6" fillId="0" borderId="7" xfId="0" applyNumberFormat="1" applyFont="1" applyBorder="1" applyAlignment="1">
      <alignment/>
    </xf>
    <xf numFmtId="185" fontId="6" fillId="0" borderId="5" xfId="0" applyNumberFormat="1" applyFont="1" applyBorder="1" applyAlignment="1">
      <alignment/>
    </xf>
    <xf numFmtId="186" fontId="6" fillId="0" borderId="7" xfId="0" applyNumberFormat="1" applyFont="1" applyBorder="1" applyAlignment="1">
      <alignment horizontal="left"/>
    </xf>
    <xf numFmtId="0" fontId="13" fillId="0" borderId="5" xfId="0" applyFont="1" applyBorder="1" applyAlignment="1">
      <alignment horizontal="right"/>
    </xf>
    <xf numFmtId="180" fontId="5" fillId="0" borderId="6" xfId="0" applyNumberFormat="1" applyFont="1" applyBorder="1" applyAlignment="1">
      <alignment horizontal="center"/>
    </xf>
    <xf numFmtId="10" fontId="5" fillId="0" borderId="6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171" fontId="6" fillId="0" borderId="6" xfId="0" applyNumberFormat="1" applyFont="1" applyBorder="1" applyAlignment="1">
      <alignment/>
    </xf>
    <xf numFmtId="2" fontId="5" fillId="0" borderId="5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85" fontId="6" fillId="0" borderId="0" xfId="0" applyNumberFormat="1" applyFont="1" applyBorder="1" applyAlignment="1">
      <alignment/>
    </xf>
    <xf numFmtId="186" fontId="6" fillId="0" borderId="0" xfId="0" applyNumberFormat="1" applyFont="1" applyBorder="1" applyAlignment="1">
      <alignment horizontal="left"/>
    </xf>
    <xf numFmtId="10" fontId="5" fillId="0" borderId="0" xfId="0" applyNumberFormat="1" applyFont="1" applyBorder="1" applyAlignment="1">
      <alignment horizontal="left"/>
    </xf>
    <xf numFmtId="180" fontId="5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2" fontId="9" fillId="0" borderId="16" xfId="0" applyNumberFormat="1" applyFont="1" applyBorder="1" applyAlignment="1">
      <alignment/>
    </xf>
    <xf numFmtId="169" fontId="5" fillId="0" borderId="0" xfId="0" applyNumberFormat="1" applyFont="1" applyAlignment="1">
      <alignment/>
    </xf>
    <xf numFmtId="2" fontId="9" fillId="0" borderId="0" xfId="0" applyNumberFormat="1" applyFont="1" applyBorder="1" applyAlignment="1">
      <alignment/>
    </xf>
    <xf numFmtId="0" fontId="9" fillId="0" borderId="17" xfId="0" applyFont="1" applyBorder="1" applyAlignment="1">
      <alignment/>
    </xf>
    <xf numFmtId="1" fontId="7" fillId="0" borderId="17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0" fontId="19" fillId="0" borderId="19" xfId="0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172" fontId="5" fillId="0" borderId="7" xfId="0" applyNumberFormat="1" applyFont="1" applyBorder="1" applyAlignment="1">
      <alignment/>
    </xf>
    <xf numFmtId="172" fontId="5" fillId="0" borderId="8" xfId="0" applyNumberFormat="1" applyFont="1" applyBorder="1" applyAlignment="1">
      <alignment/>
    </xf>
    <xf numFmtId="180" fontId="6" fillId="0" borderId="10" xfId="0" applyNumberFormat="1" applyFont="1" applyBorder="1" applyAlignment="1">
      <alignment/>
    </xf>
    <xf numFmtId="1" fontId="5" fillId="0" borderId="5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3" fillId="0" borderId="5" xfId="0" applyFont="1" applyBorder="1" applyAlignment="1">
      <alignment horizontal="right" vertical="center"/>
    </xf>
    <xf numFmtId="166" fontId="5" fillId="0" borderId="6" xfId="0" applyNumberFormat="1" applyFont="1" applyBorder="1" applyAlignment="1">
      <alignment vertical="center"/>
    </xf>
    <xf numFmtId="10" fontId="6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D4"/>
                </a:solidFill>
              </a:rPr>
              <a:t>Excise Taxation Market Equilibrium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6"/>
          <c:y val="0.0995"/>
          <c:w val="0.96225"/>
          <c:h val="0.77275"/>
        </c:manualLayout>
      </c:layout>
      <c:lineChart>
        <c:grouping val="standard"/>
        <c:varyColors val="0"/>
        <c:ser>
          <c:idx val="1"/>
          <c:order val="0"/>
          <c:tx>
            <c:strRef>
              <c:f>'Taxation &amp; Social Welfare'!$C$107</c:f>
              <c:strCache>
                <c:ptCount val="1"/>
                <c:pt idx="0">
                  <c:v>D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'Taxation &amp; Social Welfare'!$B$108:$B$138</c:f>
              <c:numCache/>
            </c:numRef>
          </c:cat>
          <c:val>
            <c:numRef>
              <c:f>'Taxation &amp; Social Welfare'!$C$108:$C$138</c:f>
              <c:numCache/>
            </c:numRef>
          </c:val>
          <c:smooth val="0"/>
        </c:ser>
        <c:ser>
          <c:idx val="2"/>
          <c:order val="1"/>
          <c:tx>
            <c:strRef>
              <c:f>'Taxation &amp; Social Welfare'!$D$107</c:f>
              <c:strCache>
                <c:ptCount val="1"/>
                <c:pt idx="0">
                  <c:v>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'Taxation &amp; Social Welfare'!$B$108:$B$138</c:f>
              <c:numCache/>
            </c:numRef>
          </c:cat>
          <c:val>
            <c:numRef>
              <c:f>'Taxation &amp; Social Welfare'!$D$108:$D$138</c:f>
              <c:numCache/>
            </c:numRef>
          </c:val>
          <c:smooth val="0"/>
        </c:ser>
        <c:ser>
          <c:idx val="3"/>
          <c:order val="2"/>
          <c:tx>
            <c:strRef>
              <c:f>'Taxation &amp; Social Welfare'!$E$107</c:f>
              <c:strCache>
                <c:ptCount val="1"/>
                <c:pt idx="0">
                  <c:v>S+T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'Taxation &amp; Social Welfare'!$B$108:$B$138</c:f>
              <c:numCache/>
            </c:numRef>
          </c:cat>
          <c:val>
            <c:numRef>
              <c:f>'Taxation &amp; Social Welfare'!$E$108:$E$138</c:f>
              <c:numCache/>
            </c:numRef>
          </c:val>
          <c:smooth val="0"/>
        </c:ser>
        <c:ser>
          <c:idx val="0"/>
          <c:order val="3"/>
          <c:tx>
            <c:v>Excise Demand Limit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'Taxation &amp; Social Welfare'!$B$108:$B$138</c:f>
              <c:numCache/>
            </c:numRef>
          </c:cat>
          <c:val>
            <c:numRef>
              <c:f>'Taxation &amp; Social Welfare'!$F$108:$F$138</c:f>
              <c:numCache/>
            </c:numRef>
          </c:val>
          <c:smooth val="0"/>
        </c:ser>
        <c:ser>
          <c:idx val="4"/>
          <c:order val="4"/>
          <c:tx>
            <c:v>Excise Supply Limit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'Taxation &amp; Social Welfare'!$B$108:$B$138</c:f>
              <c:numCache/>
            </c:numRef>
          </c:cat>
          <c:val>
            <c:numRef>
              <c:f>'Taxation &amp; Social Welfare'!$G$108:$G$138</c:f>
              <c:numCache/>
            </c:numRef>
          </c:val>
          <c:smooth val="0"/>
        </c:ser>
        <c:marker val="1"/>
        <c:axId val="42848923"/>
        <c:axId val="50095988"/>
      </c:lineChart>
      <c:catAx>
        <c:axId val="42848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95988"/>
        <c:crosses val="autoZero"/>
        <c:auto val="1"/>
        <c:lblOffset val="100"/>
        <c:noMultiLvlLbl val="0"/>
      </c:catAx>
      <c:valAx>
        <c:axId val="50095988"/>
        <c:scaling>
          <c:orientation val="minMax"/>
        </c:scaling>
        <c:axPos val="l"/>
        <c:majorGridlines/>
        <c:delete val="0"/>
        <c:numFmt formatCode="&quot;$&quot;#,##0.00" sourceLinked="0"/>
        <c:majorTickMark val="out"/>
        <c:minorTickMark val="none"/>
        <c:tickLblPos val="nextTo"/>
        <c:crossAx val="42848923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4"/>
          <c:y val="0.91575"/>
          <c:w val="0.946"/>
          <c:h val="0.076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D4"/>
                </a:solidFill>
              </a:rPr>
              <a:t>Gross Revenues, Net Revenues, and Tax Revenues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225"/>
          <c:y val="0.1305"/>
          <c:w val="0.93325"/>
          <c:h val="0.763"/>
        </c:manualLayout>
      </c:layout>
      <c:lineChart>
        <c:grouping val="standard"/>
        <c:varyColors val="0"/>
        <c:ser>
          <c:idx val="0"/>
          <c:order val="0"/>
          <c:tx>
            <c:strRef>
              <c:f>'Taxation &amp; Social Welfare'!$J$107</c:f>
              <c:strCache>
                <c:ptCount val="1"/>
                <c:pt idx="0">
                  <c:v>Gross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'Taxation &amp; Social Welfare'!$I$108:$I$138</c:f>
              <c:numCache/>
            </c:numRef>
          </c:cat>
          <c:val>
            <c:numRef>
              <c:f>'Taxation &amp; Social Welfare'!$J$108:$J$138</c:f>
              <c:numCache/>
            </c:numRef>
          </c:val>
          <c:smooth val="0"/>
        </c:ser>
        <c:ser>
          <c:idx val="1"/>
          <c:order val="1"/>
          <c:tx>
            <c:strRef>
              <c:f>'Taxation &amp; Social Welfare'!$K$107</c:f>
              <c:strCache>
                <c:ptCount val="1"/>
                <c:pt idx="0">
                  <c:v>Net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'Taxation &amp; Social Welfare'!$I$108:$I$138</c:f>
              <c:numCache/>
            </c:numRef>
          </c:cat>
          <c:val>
            <c:numRef>
              <c:f>'Taxation &amp; Social Welfare'!$K$108:$K$138</c:f>
              <c:numCache/>
            </c:numRef>
          </c:val>
          <c:smooth val="0"/>
        </c:ser>
        <c:ser>
          <c:idx val="2"/>
          <c:order val="2"/>
          <c:tx>
            <c:strRef>
              <c:f>'Taxation &amp; Social Welfare'!$L$107</c:f>
              <c:strCache>
                <c:ptCount val="1"/>
                <c:pt idx="0">
                  <c:v>Taxes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'Taxation &amp; Social Welfare'!$I$108:$I$138</c:f>
              <c:numCache/>
            </c:numRef>
          </c:cat>
          <c:val>
            <c:numRef>
              <c:f>'Taxation &amp; Social Welfare'!$L$108:$L$138</c:f>
              <c:numCache/>
            </c:numRef>
          </c:val>
          <c:smooth val="0"/>
        </c:ser>
        <c:marker val="1"/>
        <c:axId val="48210709"/>
        <c:axId val="31243198"/>
      </c:lineChart>
      <c:catAx>
        <c:axId val="48210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43198"/>
        <c:crosses val="autoZero"/>
        <c:auto val="1"/>
        <c:lblOffset val="100"/>
        <c:noMultiLvlLbl val="0"/>
      </c:catAx>
      <c:valAx>
        <c:axId val="31243198"/>
        <c:scaling>
          <c:orientation val="minMax"/>
        </c:scaling>
        <c:axPos val="l"/>
        <c:majorGridlines/>
        <c:delete val="0"/>
        <c:numFmt formatCode="&quot;$&quot;#,##0.00" sourceLinked="0"/>
        <c:majorTickMark val="out"/>
        <c:minorTickMark val="none"/>
        <c:tickLblPos val="nextTo"/>
        <c:crossAx val="48210709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91"/>
          <c:y val="0.908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98</xdr:row>
      <xdr:rowOff>161925</xdr:rowOff>
    </xdr:from>
    <xdr:to>
      <xdr:col>7</xdr:col>
      <xdr:colOff>28575</xdr:colOff>
      <xdr:row>150</xdr:row>
      <xdr:rowOff>114300</xdr:rowOff>
    </xdr:to>
    <xdr:graphicFrame>
      <xdr:nvGraphicFramePr>
        <xdr:cNvPr id="1" name="Chart 27"/>
        <xdr:cNvGraphicFramePr/>
      </xdr:nvGraphicFramePr>
      <xdr:xfrm>
        <a:off x="28575" y="20335875"/>
        <a:ext cx="41243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57150</xdr:colOff>
      <xdr:row>98</xdr:row>
      <xdr:rowOff>171450</xdr:rowOff>
    </xdr:from>
    <xdr:to>
      <xdr:col>14</xdr:col>
      <xdr:colOff>219075</xdr:colOff>
      <xdr:row>150</xdr:row>
      <xdr:rowOff>133350</xdr:rowOff>
    </xdr:to>
    <xdr:graphicFrame>
      <xdr:nvGraphicFramePr>
        <xdr:cNvPr id="2" name="Chart 28"/>
        <xdr:cNvGraphicFramePr/>
      </xdr:nvGraphicFramePr>
      <xdr:xfrm>
        <a:off x="4181475" y="20345400"/>
        <a:ext cx="39338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0"/>
  <sheetViews>
    <sheetView tabSelected="1" workbookViewId="0" topLeftCell="A1">
      <selection activeCell="B2" sqref="B2"/>
    </sheetView>
  </sheetViews>
  <sheetFormatPr defaultColWidth="11.00390625" defaultRowHeight="12.75"/>
  <cols>
    <col min="1" max="1" width="4.125" style="46" customWidth="1"/>
    <col min="2" max="2" width="5.75390625" style="5" customWidth="1"/>
    <col min="3" max="3" width="8.875" style="5" customWidth="1"/>
    <col min="4" max="4" width="9.125" style="5" customWidth="1"/>
    <col min="5" max="5" width="9.625" style="5" customWidth="1"/>
    <col min="6" max="6" width="7.625" style="5" customWidth="1"/>
    <col min="7" max="7" width="9.00390625" style="6" customWidth="1"/>
    <col min="8" max="8" width="9.75390625" style="5" customWidth="1"/>
    <col min="9" max="9" width="7.875" style="5" customWidth="1"/>
    <col min="10" max="10" width="7.00390625" style="5" customWidth="1"/>
    <col min="11" max="11" width="8.00390625" style="8" customWidth="1"/>
    <col min="12" max="12" width="7.75390625" style="5" customWidth="1"/>
    <col min="13" max="13" width="4.875" style="5" customWidth="1"/>
    <col min="14" max="14" width="4.25390625" style="5" customWidth="1"/>
    <col min="15" max="15" width="5.00390625" style="5" customWidth="1"/>
    <col min="16" max="16" width="4.125" style="46" hidden="1" customWidth="1"/>
    <col min="17" max="17" width="5.75390625" style="5" hidden="1" customWidth="1"/>
    <col min="18" max="18" width="8.875" style="5" hidden="1" customWidth="1"/>
    <col min="19" max="19" width="9.125" style="5" hidden="1" customWidth="1"/>
    <col min="20" max="20" width="9.625" style="5" hidden="1" customWidth="1"/>
    <col min="21" max="21" width="7.625" style="5" hidden="1" customWidth="1"/>
    <col min="22" max="22" width="9.00390625" style="6" hidden="1" customWidth="1"/>
    <col min="23" max="23" width="9.75390625" style="5" hidden="1" customWidth="1"/>
    <col min="24" max="24" width="7.875" style="5" hidden="1" customWidth="1"/>
    <col min="25" max="25" width="7.00390625" style="5" hidden="1" customWidth="1"/>
    <col min="26" max="26" width="8.00390625" style="8" hidden="1" customWidth="1"/>
    <col min="27" max="27" width="7.75390625" style="5" hidden="1" customWidth="1"/>
    <col min="28" max="28" width="4.875" style="5" hidden="1" customWidth="1"/>
    <col min="29" max="29" width="4.25390625" style="5" hidden="1" customWidth="1"/>
    <col min="30" max="30" width="5.00390625" style="5" hidden="1" customWidth="1"/>
    <col min="31" max="31" width="5.00390625" style="5" customWidth="1"/>
    <col min="32" max="32" width="8.25390625" style="5" customWidth="1"/>
    <col min="33" max="33" width="7.875" style="5" customWidth="1"/>
    <col min="34" max="35" width="10.75390625" style="5" customWidth="1"/>
    <col min="36" max="36" width="8.375" style="5" customWidth="1"/>
    <col min="37" max="37" width="6.125" style="5" customWidth="1"/>
    <col min="38" max="38" width="6.875" style="5" customWidth="1"/>
    <col min="39" max="16384" width="10.75390625" style="5" customWidth="1"/>
  </cols>
  <sheetData>
    <row r="1" spans="2:29" ht="13.5" thickBot="1">
      <c r="B1" s="105" t="s">
        <v>70</v>
      </c>
      <c r="C1" s="102"/>
      <c r="D1" s="103"/>
      <c r="E1" s="34"/>
      <c r="F1" s="34"/>
      <c r="G1" s="107"/>
      <c r="H1" s="108" t="s">
        <v>102</v>
      </c>
      <c r="I1" s="107"/>
      <c r="J1" s="34"/>
      <c r="K1" s="34"/>
      <c r="L1" s="104"/>
      <c r="M1" s="102"/>
      <c r="N1" s="2" t="s">
        <v>17</v>
      </c>
      <c r="Q1" s="105" t="s">
        <v>70</v>
      </c>
      <c r="R1" s="102"/>
      <c r="S1" s="103"/>
      <c r="T1" s="34"/>
      <c r="U1" s="34"/>
      <c r="V1" s="34"/>
      <c r="W1" s="33" t="s">
        <v>102</v>
      </c>
      <c r="X1" s="34"/>
      <c r="Y1" s="34"/>
      <c r="Z1" s="34"/>
      <c r="AA1" s="104"/>
      <c r="AB1" s="102"/>
      <c r="AC1" s="2" t="s">
        <v>17</v>
      </c>
    </row>
    <row r="2" spans="2:35" ht="13.5" thickBot="1">
      <c r="B2" s="105"/>
      <c r="C2" s="102"/>
      <c r="D2" s="102"/>
      <c r="E2" s="102"/>
      <c r="G2" s="109"/>
      <c r="H2" s="110" t="s">
        <v>45</v>
      </c>
      <c r="I2" s="111"/>
      <c r="J2" s="102"/>
      <c r="K2" s="102"/>
      <c r="L2" s="106"/>
      <c r="M2" s="102"/>
      <c r="N2" s="2"/>
      <c r="Q2" s="105"/>
      <c r="R2" s="102"/>
      <c r="S2" s="102"/>
      <c r="T2" s="102"/>
      <c r="U2" s="109"/>
      <c r="V2" s="110" t="s">
        <v>34</v>
      </c>
      <c r="W2" s="111"/>
      <c r="X2" s="102"/>
      <c r="Y2" s="102"/>
      <c r="Z2" s="102"/>
      <c r="AA2" s="106"/>
      <c r="AB2" s="102"/>
      <c r="AC2" s="2"/>
      <c r="AI2" s="55" t="s">
        <v>35</v>
      </c>
    </row>
    <row r="3" spans="2:17" ht="12.75">
      <c r="B3" s="46" t="s">
        <v>18</v>
      </c>
      <c r="Q3" s="46" t="s">
        <v>18</v>
      </c>
    </row>
    <row r="4" spans="2:36" ht="13.5" thickBot="1">
      <c r="B4" s="46" t="s">
        <v>19</v>
      </c>
      <c r="Q4" s="46" t="s">
        <v>19</v>
      </c>
      <c r="AI4" s="55" t="s">
        <v>38</v>
      </c>
      <c r="AJ4" s="55" t="s">
        <v>39</v>
      </c>
    </row>
    <row r="5" spans="2:37" ht="13.5" thickBot="1">
      <c r="B5" s="46" t="s">
        <v>20</v>
      </c>
      <c r="Q5" s="46" t="s">
        <v>20</v>
      </c>
      <c r="AH5" s="53" t="s">
        <v>36</v>
      </c>
      <c r="AI5" s="67">
        <v>35</v>
      </c>
      <c r="AJ5" s="67">
        <v>20</v>
      </c>
      <c r="AK5" s="67">
        <v>30</v>
      </c>
    </row>
    <row r="6" spans="2:37" ht="13.5" thickBot="1">
      <c r="B6" s="46" t="s">
        <v>60</v>
      </c>
      <c r="Q6" s="46" t="s">
        <v>60</v>
      </c>
      <c r="AH6" s="53" t="s">
        <v>37</v>
      </c>
      <c r="AI6" s="67">
        <v>-2.5</v>
      </c>
      <c r="AJ6" s="67">
        <v>-1.5</v>
      </c>
      <c r="AK6" s="67">
        <v>-4</v>
      </c>
    </row>
    <row r="7" spans="2:37" ht="13.5" thickBot="1">
      <c r="B7" s="46" t="s">
        <v>61</v>
      </c>
      <c r="Q7" s="46" t="s">
        <v>61</v>
      </c>
      <c r="AH7" s="53" t="s">
        <v>36</v>
      </c>
      <c r="AI7" s="67">
        <v>0.6</v>
      </c>
      <c r="AJ7" s="67">
        <v>2.5</v>
      </c>
      <c r="AK7" s="67">
        <v>0.75</v>
      </c>
    </row>
    <row r="8" spans="2:37" ht="13.5" thickBot="1">
      <c r="B8" s="46" t="s">
        <v>62</v>
      </c>
      <c r="Q8" s="46" t="s">
        <v>62</v>
      </c>
      <c r="AH8" s="53" t="s">
        <v>37</v>
      </c>
      <c r="AI8" s="67">
        <v>1.2</v>
      </c>
      <c r="AJ8" s="67">
        <v>5</v>
      </c>
      <c r="AK8" s="67">
        <v>1.4</v>
      </c>
    </row>
    <row r="9" spans="2:37" ht="16.5" thickBot="1">
      <c r="B9" s="5" t="s">
        <v>63</v>
      </c>
      <c r="K9" s="35"/>
      <c r="Q9" s="5" t="s">
        <v>63</v>
      </c>
      <c r="Z9" s="35"/>
      <c r="AH9" s="53" t="s">
        <v>22</v>
      </c>
      <c r="AI9" s="115">
        <v>2</v>
      </c>
      <c r="AJ9" s="115">
        <v>1</v>
      </c>
      <c r="AK9" s="115">
        <v>1.5</v>
      </c>
    </row>
    <row r="10" spans="2:34" ht="16.5" customHeight="1" thickBot="1">
      <c r="B10" s="46"/>
      <c r="C10" s="16" t="s">
        <v>114</v>
      </c>
      <c r="D10" s="17">
        <f>$AI$5</f>
        <v>35</v>
      </c>
      <c r="E10" s="17">
        <f>$AI$6</f>
        <v>-2.5</v>
      </c>
      <c r="F10" s="19" t="s">
        <v>115</v>
      </c>
      <c r="G10" s="3"/>
      <c r="H10" s="16" t="s">
        <v>119</v>
      </c>
      <c r="I10" s="17">
        <f>$AI$7</f>
        <v>0.6</v>
      </c>
      <c r="J10" s="113">
        <f>$AI$8</f>
        <v>1.2</v>
      </c>
      <c r="K10" s="19" t="s">
        <v>115</v>
      </c>
      <c r="L10" s="35"/>
      <c r="Q10" s="46"/>
      <c r="R10" s="16" t="s">
        <v>114</v>
      </c>
      <c r="S10" s="17">
        <f>$AJ$5</f>
        <v>20</v>
      </c>
      <c r="T10" s="17">
        <f>$AJ6</f>
        <v>-1.5</v>
      </c>
      <c r="U10" s="19" t="s">
        <v>115</v>
      </c>
      <c r="V10" s="3"/>
      <c r="W10" s="16" t="s">
        <v>119</v>
      </c>
      <c r="X10" s="17">
        <f>$AJ7</f>
        <v>2.5</v>
      </c>
      <c r="Y10" s="113">
        <f>$AJ$8</f>
        <v>5</v>
      </c>
      <c r="Z10" s="19" t="s">
        <v>115</v>
      </c>
      <c r="AA10" s="35"/>
      <c r="AH10" s="53"/>
    </row>
    <row r="11" spans="1:34" ht="16.5" customHeight="1">
      <c r="A11" s="46">
        <v>1</v>
      </c>
      <c r="B11" s="5" t="s">
        <v>71</v>
      </c>
      <c r="G11" s="5"/>
      <c r="L11" s="35"/>
      <c r="M11" s="8"/>
      <c r="P11" s="46">
        <v>1</v>
      </c>
      <c r="Q11" s="5" t="s">
        <v>71</v>
      </c>
      <c r="V11" s="5"/>
      <c r="AA11" s="35"/>
      <c r="AB11" s="8"/>
      <c r="AG11" s="35"/>
      <c r="AH11" s="112"/>
    </row>
    <row r="12" spans="2:34" ht="16.5" customHeight="1">
      <c r="B12" s="5" t="s">
        <v>72</v>
      </c>
      <c r="G12" s="5"/>
      <c r="L12" s="35"/>
      <c r="M12" s="8"/>
      <c r="Q12" s="5" t="s">
        <v>72</v>
      </c>
      <c r="V12" s="5"/>
      <c r="AA12" s="35"/>
      <c r="AB12" s="8"/>
      <c r="AF12" s="35"/>
      <c r="AG12" s="35"/>
      <c r="AH12" s="53"/>
    </row>
    <row r="13" spans="4:34" ht="16.5" customHeight="1" thickBot="1">
      <c r="D13" s="55" t="s">
        <v>84</v>
      </c>
      <c r="E13" s="55" t="s">
        <v>85</v>
      </c>
      <c r="G13" s="5"/>
      <c r="L13" s="35"/>
      <c r="M13" s="8"/>
      <c r="S13" s="55" t="s">
        <v>84</v>
      </c>
      <c r="T13" s="55" t="s">
        <v>85</v>
      </c>
      <c r="V13" s="5"/>
      <c r="AA13" s="35"/>
      <c r="AB13" s="8"/>
      <c r="AF13" s="35"/>
      <c r="AG13" s="35"/>
      <c r="AH13" s="53"/>
    </row>
    <row r="14" spans="2:34" ht="16.5" customHeight="1" thickBot="1">
      <c r="B14" s="52" t="s">
        <v>68</v>
      </c>
      <c r="C14" s="10" t="s">
        <v>120</v>
      </c>
      <c r="D14" s="22"/>
      <c r="E14" s="22"/>
      <c r="F14" s="11" t="s">
        <v>10</v>
      </c>
      <c r="G14" s="118" t="s">
        <v>44</v>
      </c>
      <c r="H14" s="116" t="s">
        <v>40</v>
      </c>
      <c r="I14" s="117" t="s">
        <v>84</v>
      </c>
      <c r="J14" s="19" t="s">
        <v>41</v>
      </c>
      <c r="K14" s="5"/>
      <c r="L14" s="8"/>
      <c r="M14" s="8"/>
      <c r="N14" s="8"/>
      <c r="Q14" s="52" t="s">
        <v>68</v>
      </c>
      <c r="R14" s="10" t="s">
        <v>120</v>
      </c>
      <c r="S14" s="22"/>
      <c r="T14" s="22"/>
      <c r="U14" s="11" t="s">
        <v>10</v>
      </c>
      <c r="V14" s="118" t="s">
        <v>44</v>
      </c>
      <c r="W14" s="116" t="s">
        <v>40</v>
      </c>
      <c r="X14" s="117" t="s">
        <v>84</v>
      </c>
      <c r="Y14" s="19" t="s">
        <v>41</v>
      </c>
      <c r="Z14" s="5"/>
      <c r="AA14" s="8"/>
      <c r="AB14" s="8"/>
      <c r="AC14" s="8"/>
      <c r="AF14" s="35"/>
      <c r="AG14" s="35"/>
      <c r="AH14" s="53"/>
    </row>
    <row r="15" spans="2:34" ht="16.5" customHeight="1" thickBot="1">
      <c r="B15" s="52"/>
      <c r="C15" s="26"/>
      <c r="D15" s="56" t="s">
        <v>86</v>
      </c>
      <c r="E15" s="56" t="s">
        <v>87</v>
      </c>
      <c r="F15" s="18"/>
      <c r="G15" s="9"/>
      <c r="H15" s="116" t="s">
        <v>42</v>
      </c>
      <c r="I15" s="117" t="s">
        <v>86</v>
      </c>
      <c r="J15" s="19" t="s">
        <v>43</v>
      </c>
      <c r="K15" s="5"/>
      <c r="L15" s="8"/>
      <c r="M15" s="8"/>
      <c r="N15" s="8"/>
      <c r="Q15" s="52"/>
      <c r="R15" s="26"/>
      <c r="S15" s="56" t="s">
        <v>86</v>
      </c>
      <c r="T15" s="56" t="s">
        <v>87</v>
      </c>
      <c r="U15" s="18"/>
      <c r="V15" s="9"/>
      <c r="W15" s="116" t="s">
        <v>42</v>
      </c>
      <c r="X15" s="117" t="s">
        <v>86</v>
      </c>
      <c r="Y15" s="19" t="s">
        <v>43</v>
      </c>
      <c r="Z15" s="5"/>
      <c r="AA15" s="8"/>
      <c r="AB15" s="8"/>
      <c r="AC15" s="8"/>
      <c r="AF15" s="37"/>
      <c r="AG15" s="35"/>
      <c r="AH15" s="112"/>
    </row>
    <row r="16" spans="2:34" ht="16.5" customHeight="1" thickBot="1">
      <c r="B16" s="52" t="s">
        <v>69</v>
      </c>
      <c r="C16" s="12" t="s">
        <v>11</v>
      </c>
      <c r="D16" s="23"/>
      <c r="E16" s="23"/>
      <c r="F16" s="13" t="s">
        <v>12</v>
      </c>
      <c r="G16" s="50" t="s">
        <v>73</v>
      </c>
      <c r="K16" s="5"/>
      <c r="L16" s="35"/>
      <c r="M16" s="8"/>
      <c r="N16" s="8"/>
      <c r="Q16" s="52" t="s">
        <v>69</v>
      </c>
      <c r="R16" s="12" t="s">
        <v>11</v>
      </c>
      <c r="S16" s="23"/>
      <c r="T16" s="114"/>
      <c r="U16" s="13" t="s">
        <v>12</v>
      </c>
      <c r="V16" s="50" t="s">
        <v>73</v>
      </c>
      <c r="Z16" s="5"/>
      <c r="AA16" s="35"/>
      <c r="AB16" s="8"/>
      <c r="AC16" s="8"/>
      <c r="AF16" s="37"/>
      <c r="AG16" s="35"/>
      <c r="AH16" s="112"/>
    </row>
    <row r="17" spans="2:34" ht="16.5" customHeight="1" thickBot="1">
      <c r="B17" s="53" t="s">
        <v>74</v>
      </c>
      <c r="C17" s="16" t="s">
        <v>13</v>
      </c>
      <c r="D17" s="17"/>
      <c r="E17" s="57" t="s">
        <v>83</v>
      </c>
      <c r="F17" s="9" t="s">
        <v>88</v>
      </c>
      <c r="G17" s="5"/>
      <c r="H17" s="54"/>
      <c r="I17" s="58"/>
      <c r="J17" s="59"/>
      <c r="K17" s="60"/>
      <c r="L17" s="8"/>
      <c r="M17" s="8"/>
      <c r="Q17" s="53" t="s">
        <v>74</v>
      </c>
      <c r="R17" s="16" t="s">
        <v>13</v>
      </c>
      <c r="S17" s="17"/>
      <c r="T17" s="57" t="s">
        <v>83</v>
      </c>
      <c r="U17" s="9" t="s">
        <v>88</v>
      </c>
      <c r="V17" s="5"/>
      <c r="W17" s="54"/>
      <c r="X17" s="58"/>
      <c r="Y17" s="59"/>
      <c r="Z17" s="60"/>
      <c r="AA17" s="8"/>
      <c r="AB17" s="8"/>
      <c r="AF17" s="37"/>
      <c r="AG17" s="35"/>
      <c r="AH17" s="112"/>
    </row>
    <row r="18" spans="2:34" ht="16.5" customHeight="1" thickBot="1">
      <c r="B18" s="53" t="s">
        <v>75</v>
      </c>
      <c r="C18" s="16" t="s">
        <v>14</v>
      </c>
      <c r="D18" s="21"/>
      <c r="F18" s="35"/>
      <c r="G18" s="6" t="s">
        <v>78</v>
      </c>
      <c r="L18" s="8"/>
      <c r="M18" s="8"/>
      <c r="Q18" s="53" t="s">
        <v>75</v>
      </c>
      <c r="R18" s="16" t="s">
        <v>14</v>
      </c>
      <c r="S18" s="21"/>
      <c r="U18" s="35"/>
      <c r="V18" s="6" t="s">
        <v>78</v>
      </c>
      <c r="AA18" s="8"/>
      <c r="AB18" s="8"/>
      <c r="AF18" s="35"/>
      <c r="AG18" s="35"/>
      <c r="AH18" s="53"/>
    </row>
    <row r="19" spans="2:33" ht="16.5" customHeight="1" thickBot="1">
      <c r="B19" s="53" t="s">
        <v>76</v>
      </c>
      <c r="C19" s="12" t="s">
        <v>15</v>
      </c>
      <c r="D19" s="20"/>
      <c r="F19" s="53" t="s">
        <v>23</v>
      </c>
      <c r="G19" s="119" t="s">
        <v>77</v>
      </c>
      <c r="H19" s="15"/>
      <c r="I19" s="55" t="s">
        <v>89</v>
      </c>
      <c r="J19" s="5" t="s">
        <v>90</v>
      </c>
      <c r="M19" s="8"/>
      <c r="Q19" s="53" t="s">
        <v>76</v>
      </c>
      <c r="R19" s="12" t="s">
        <v>15</v>
      </c>
      <c r="S19" s="20"/>
      <c r="U19" s="53" t="s">
        <v>23</v>
      </c>
      <c r="V19" s="119" t="s">
        <v>77</v>
      </c>
      <c r="W19" s="15"/>
      <c r="X19" s="55" t="s">
        <v>89</v>
      </c>
      <c r="Y19" s="5" t="s">
        <v>90</v>
      </c>
      <c r="AB19" s="8"/>
      <c r="AF19" s="35"/>
      <c r="AG19" s="35"/>
    </row>
    <row r="20" spans="1:33" ht="16.5" customHeight="1">
      <c r="A20" s="46">
        <v>2</v>
      </c>
      <c r="B20" s="5" t="s">
        <v>81</v>
      </c>
      <c r="G20" s="5"/>
      <c r="K20" s="5"/>
      <c r="L20" s="8"/>
      <c r="M20" s="8"/>
      <c r="P20" s="46">
        <v>2</v>
      </c>
      <c r="Q20" s="5" t="s">
        <v>81</v>
      </c>
      <c r="V20" s="5"/>
      <c r="Z20" s="5"/>
      <c r="AA20" s="8"/>
      <c r="AB20" s="8"/>
      <c r="AF20" s="35"/>
      <c r="AG20" s="35"/>
    </row>
    <row r="21" spans="2:33" ht="16.5" customHeight="1" thickBot="1">
      <c r="B21" s="5" t="s">
        <v>79</v>
      </c>
      <c r="G21" s="5"/>
      <c r="K21" s="5"/>
      <c r="L21" s="8"/>
      <c r="M21" s="8"/>
      <c r="Q21" s="5" t="s">
        <v>79</v>
      </c>
      <c r="V21" s="5"/>
      <c r="Z21" s="5"/>
      <c r="AA21" s="8"/>
      <c r="AB21" s="8"/>
      <c r="AF21" s="35"/>
      <c r="AG21" s="35"/>
    </row>
    <row r="22" spans="2:33" ht="16.5" customHeight="1" thickBot="1">
      <c r="B22" s="53" t="s">
        <v>92</v>
      </c>
      <c r="C22" s="5" t="s">
        <v>82</v>
      </c>
      <c r="F22" s="3"/>
      <c r="H22" s="94"/>
      <c r="I22" s="79" t="s">
        <v>83</v>
      </c>
      <c r="J22" s="84"/>
      <c r="K22" s="93"/>
      <c r="L22" s="35" t="s">
        <v>91</v>
      </c>
      <c r="M22" s="8"/>
      <c r="Q22" s="53" t="s">
        <v>92</v>
      </c>
      <c r="R22" s="5" t="s">
        <v>82</v>
      </c>
      <c r="U22" s="3"/>
      <c r="W22" s="94"/>
      <c r="X22" s="79" t="s">
        <v>83</v>
      </c>
      <c r="Y22" s="84"/>
      <c r="Z22" s="93"/>
      <c r="AA22" s="35" t="s">
        <v>91</v>
      </c>
      <c r="AB22" s="8"/>
      <c r="AF22" s="35"/>
      <c r="AG22" s="35"/>
    </row>
    <row r="23" spans="3:33" ht="16.5" customHeight="1" thickBot="1">
      <c r="C23" s="5" t="s">
        <v>9</v>
      </c>
      <c r="I23" s="95"/>
      <c r="J23" s="5" t="s">
        <v>25</v>
      </c>
      <c r="L23" s="35"/>
      <c r="M23" s="8"/>
      <c r="R23" s="5" t="s">
        <v>24</v>
      </c>
      <c r="X23" s="95"/>
      <c r="Y23" s="5" t="s">
        <v>25</v>
      </c>
      <c r="AA23" s="35"/>
      <c r="AB23" s="8"/>
      <c r="AF23" s="35"/>
      <c r="AG23" s="35"/>
    </row>
    <row r="24" spans="3:33" ht="16.5" customHeight="1" thickBot="1">
      <c r="C24" s="14" t="s">
        <v>80</v>
      </c>
      <c r="D24" s="21"/>
      <c r="G24" s="5"/>
      <c r="L24" s="8"/>
      <c r="M24" s="8"/>
      <c r="R24" s="14" t="s">
        <v>80</v>
      </c>
      <c r="S24" s="21"/>
      <c r="V24" s="5"/>
      <c r="AA24" s="8"/>
      <c r="AB24" s="8"/>
      <c r="AF24" s="35"/>
      <c r="AG24" s="35"/>
    </row>
    <row r="25" spans="1:33" ht="16.5" customHeight="1" thickBot="1">
      <c r="A25" s="46">
        <v>3</v>
      </c>
      <c r="B25" s="5" t="s">
        <v>93</v>
      </c>
      <c r="C25" s="41"/>
      <c r="D25" s="61"/>
      <c r="G25" s="5"/>
      <c r="H25" s="32">
        <f>$AI$9</f>
        <v>2</v>
      </c>
      <c r="I25" s="100" t="s">
        <v>83</v>
      </c>
      <c r="J25" s="101" t="s">
        <v>31</v>
      </c>
      <c r="K25" s="27"/>
      <c r="L25" s="28"/>
      <c r="M25" s="8"/>
      <c r="P25" s="46">
        <v>3</v>
      </c>
      <c r="Q25" s="5" t="s">
        <v>93</v>
      </c>
      <c r="R25" s="41"/>
      <c r="S25" s="61"/>
      <c r="V25" s="5"/>
      <c r="W25" s="32">
        <f>$AJ$9</f>
        <v>1</v>
      </c>
      <c r="X25" s="100" t="s">
        <v>83</v>
      </c>
      <c r="Y25" s="101" t="s">
        <v>31</v>
      </c>
      <c r="Z25" s="27"/>
      <c r="AA25" s="28"/>
      <c r="AB25" s="8"/>
      <c r="AF25" s="35"/>
      <c r="AG25" s="35"/>
    </row>
    <row r="26" spans="2:33" ht="16.5" customHeight="1" thickBot="1">
      <c r="B26" s="5" t="s">
        <v>28</v>
      </c>
      <c r="C26" s="41"/>
      <c r="D26" s="61"/>
      <c r="G26" s="5"/>
      <c r="L26" s="8"/>
      <c r="M26" s="8"/>
      <c r="Q26" s="5" t="s">
        <v>28</v>
      </c>
      <c r="R26" s="41"/>
      <c r="S26" s="61"/>
      <c r="V26" s="5"/>
      <c r="AA26" s="8"/>
      <c r="AB26" s="8"/>
      <c r="AF26" s="35"/>
      <c r="AG26" s="35"/>
    </row>
    <row r="27" spans="2:33" ht="16.5" customHeight="1" thickBot="1">
      <c r="B27" s="53" t="s">
        <v>94</v>
      </c>
      <c r="C27" s="16" t="s">
        <v>120</v>
      </c>
      <c r="D27" s="17"/>
      <c r="E27" s="17"/>
      <c r="F27" s="19" t="str">
        <f>F14</f>
        <v>Qd</v>
      </c>
      <c r="G27" s="5"/>
      <c r="H27" s="5" t="s">
        <v>96</v>
      </c>
      <c r="L27" s="8"/>
      <c r="M27" s="8"/>
      <c r="Q27" s="53" t="s">
        <v>94</v>
      </c>
      <c r="R27" s="16" t="s">
        <v>120</v>
      </c>
      <c r="S27" s="17"/>
      <c r="T27" s="17"/>
      <c r="U27" s="19" t="str">
        <f>U14</f>
        <v>Qd</v>
      </c>
      <c r="V27" s="5"/>
      <c r="W27" s="5" t="s">
        <v>96</v>
      </c>
      <c r="AA27" s="8"/>
      <c r="AB27" s="8"/>
      <c r="AF27" s="35"/>
      <c r="AG27" s="35"/>
    </row>
    <row r="28" spans="2:33" ht="16.5" customHeight="1" thickBot="1">
      <c r="B28" s="53" t="s">
        <v>95</v>
      </c>
      <c r="C28" s="16" t="s">
        <v>11</v>
      </c>
      <c r="D28" s="17"/>
      <c r="E28" s="113"/>
      <c r="F28" s="19" t="str">
        <f>F16</f>
        <v>Qs</v>
      </c>
      <c r="G28"/>
      <c r="H28" s="62"/>
      <c r="I28" s="63"/>
      <c r="J28" s="64"/>
      <c r="K28"/>
      <c r="L28"/>
      <c r="M28" s="8"/>
      <c r="Q28" s="53" t="s">
        <v>95</v>
      </c>
      <c r="R28" s="16" t="s">
        <v>11</v>
      </c>
      <c r="S28" s="17"/>
      <c r="T28" s="113"/>
      <c r="U28" s="19" t="str">
        <f>U16</f>
        <v>Qs</v>
      </c>
      <c r="V28"/>
      <c r="W28" s="62"/>
      <c r="X28" s="63"/>
      <c r="Y28" s="64"/>
      <c r="Z28"/>
      <c r="AA28"/>
      <c r="AB28" s="8"/>
      <c r="AF28" s="35"/>
      <c r="AG28" s="35"/>
    </row>
    <row r="29" spans="2:33" ht="16.5" customHeight="1" thickBot="1">
      <c r="B29" s="53" t="s">
        <v>97</v>
      </c>
      <c r="C29" s="12" t="s">
        <v>13</v>
      </c>
      <c r="D29" s="23"/>
      <c r="E29" s="50" t="s">
        <v>100</v>
      </c>
      <c r="F29" s="9"/>
      <c r="L29" s="8"/>
      <c r="M29" s="8"/>
      <c r="Q29" s="53" t="s">
        <v>97</v>
      </c>
      <c r="R29" s="12" t="s">
        <v>13</v>
      </c>
      <c r="S29" s="23"/>
      <c r="T29" s="50" t="s">
        <v>100</v>
      </c>
      <c r="U29" s="9"/>
      <c r="AA29" s="8"/>
      <c r="AB29" s="8"/>
      <c r="AF29" s="35"/>
      <c r="AG29" s="35"/>
    </row>
    <row r="30" spans="2:33" ht="16.5" customHeight="1" thickBot="1">
      <c r="B30" s="53" t="s">
        <v>98</v>
      </c>
      <c r="C30" s="16" t="s">
        <v>14</v>
      </c>
      <c r="D30" s="21"/>
      <c r="E30" s="5" t="s">
        <v>101</v>
      </c>
      <c r="I30" s="5" t="s">
        <v>47</v>
      </c>
      <c r="J30" s="8"/>
      <c r="L30" s="8"/>
      <c r="M30" s="8"/>
      <c r="Q30" s="53" t="s">
        <v>98</v>
      </c>
      <c r="R30" s="16" t="s">
        <v>14</v>
      </c>
      <c r="S30" s="21"/>
      <c r="T30" s="5" t="s">
        <v>101</v>
      </c>
      <c r="X30" s="5" t="s">
        <v>47</v>
      </c>
      <c r="Y30" s="8"/>
      <c r="AA30" s="8"/>
      <c r="AB30" s="8"/>
      <c r="AF30" s="35"/>
      <c r="AG30" s="35"/>
    </row>
    <row r="31" spans="2:33" ht="16.5" customHeight="1" thickBot="1">
      <c r="B31" s="53" t="s">
        <v>99</v>
      </c>
      <c r="C31" s="12" t="s">
        <v>15</v>
      </c>
      <c r="D31" s="20"/>
      <c r="E31" s="5" t="s">
        <v>48</v>
      </c>
      <c r="G31" s="5"/>
      <c r="H31" s="53" t="s">
        <v>1</v>
      </c>
      <c r="I31" s="119" t="s">
        <v>77</v>
      </c>
      <c r="J31" s="15"/>
      <c r="L31" s="35"/>
      <c r="M31" s="8"/>
      <c r="Q31" s="53" t="s">
        <v>99</v>
      </c>
      <c r="R31" s="12" t="s">
        <v>15</v>
      </c>
      <c r="S31" s="20"/>
      <c r="T31" s="5" t="s">
        <v>48</v>
      </c>
      <c r="V31" s="5"/>
      <c r="W31" s="53" t="s">
        <v>1</v>
      </c>
      <c r="X31" s="119" t="s">
        <v>77</v>
      </c>
      <c r="Y31" s="15"/>
      <c r="AA31" s="35"/>
      <c r="AB31" s="8"/>
      <c r="AF31" s="35"/>
      <c r="AG31" s="35"/>
    </row>
    <row r="32" spans="2:33" ht="16.5" customHeight="1" thickBot="1">
      <c r="B32" s="65" t="s">
        <v>0</v>
      </c>
      <c r="C32" s="42"/>
      <c r="D32" s="61"/>
      <c r="G32" s="5"/>
      <c r="I32" s="76"/>
      <c r="J32" s="77"/>
      <c r="L32" s="35"/>
      <c r="M32" s="8"/>
      <c r="Q32" s="65" t="s">
        <v>0</v>
      </c>
      <c r="R32" s="42"/>
      <c r="S32" s="61"/>
      <c r="V32" s="5"/>
      <c r="X32" s="76"/>
      <c r="Y32" s="77"/>
      <c r="AA32" s="35"/>
      <c r="AB32" s="8"/>
      <c r="AF32" s="35"/>
      <c r="AG32" s="35"/>
    </row>
    <row r="33" spans="2:33" ht="16.5" customHeight="1" thickBot="1">
      <c r="B33" s="53" t="s">
        <v>1</v>
      </c>
      <c r="C33" s="16" t="s">
        <v>27</v>
      </c>
      <c r="D33" s="21"/>
      <c r="E33" s="55" t="s">
        <v>83</v>
      </c>
      <c r="F33" s="78"/>
      <c r="G33" s="69"/>
      <c r="I33" s="76"/>
      <c r="J33" s="77"/>
      <c r="L33" s="35"/>
      <c r="M33" s="8"/>
      <c r="Q33" s="53" t="s">
        <v>1</v>
      </c>
      <c r="R33" s="16" t="s">
        <v>27</v>
      </c>
      <c r="S33" s="21"/>
      <c r="T33" s="55" t="s">
        <v>83</v>
      </c>
      <c r="U33" s="78"/>
      <c r="V33" s="69"/>
      <c r="X33" s="76"/>
      <c r="Y33" s="77"/>
      <c r="AA33" s="35"/>
      <c r="AB33" s="8"/>
      <c r="AF33" s="35"/>
      <c r="AG33" s="35"/>
    </row>
    <row r="34" spans="1:33" ht="16.5" customHeight="1">
      <c r="A34" s="46">
        <v>4</v>
      </c>
      <c r="B34" s="65" t="s">
        <v>49</v>
      </c>
      <c r="L34" s="35"/>
      <c r="M34" s="8"/>
      <c r="P34" s="46">
        <v>4</v>
      </c>
      <c r="Q34" s="65" t="s">
        <v>49</v>
      </c>
      <c r="AA34" s="35"/>
      <c r="AB34" s="8"/>
      <c r="AF34" s="35"/>
      <c r="AG34" s="35"/>
    </row>
    <row r="35" spans="2:33" ht="16.5" customHeight="1">
      <c r="B35" s="65" t="s">
        <v>50</v>
      </c>
      <c r="L35" s="8"/>
      <c r="M35" s="8"/>
      <c r="Q35" s="65" t="s">
        <v>50</v>
      </c>
      <c r="AA35" s="8"/>
      <c r="AB35" s="8"/>
      <c r="AF35" s="35"/>
      <c r="AG35" s="35"/>
    </row>
    <row r="36" spans="2:33" ht="16.5" customHeight="1" thickBot="1">
      <c r="B36" s="65" t="s">
        <v>51</v>
      </c>
      <c r="L36" s="8"/>
      <c r="M36" s="8"/>
      <c r="Q36" s="65" t="s">
        <v>51</v>
      </c>
      <c r="AA36" s="8"/>
      <c r="AB36" s="8"/>
      <c r="AF36" s="35"/>
      <c r="AG36" s="35"/>
    </row>
    <row r="37" spans="2:33" ht="16.5" customHeight="1" thickBot="1">
      <c r="B37" s="65"/>
      <c r="C37" s="66" t="s">
        <v>54</v>
      </c>
      <c r="D37" s="66" t="s">
        <v>55</v>
      </c>
      <c r="E37" s="29" t="s">
        <v>56</v>
      </c>
      <c r="F37" s="25"/>
      <c r="G37" s="24"/>
      <c r="H37" s="30"/>
      <c r="L37" s="8"/>
      <c r="M37" s="8"/>
      <c r="Q37" s="65"/>
      <c r="R37" s="66" t="s">
        <v>54</v>
      </c>
      <c r="S37" s="66" t="s">
        <v>55</v>
      </c>
      <c r="T37" s="29" t="s">
        <v>56</v>
      </c>
      <c r="U37" s="25"/>
      <c r="V37" s="24"/>
      <c r="W37" s="30"/>
      <c r="AA37" s="8"/>
      <c r="AB37" s="8"/>
      <c r="AF37" s="35"/>
      <c r="AG37" s="35"/>
    </row>
    <row r="38" spans="2:33" ht="16.5" customHeight="1" thickBot="1">
      <c r="B38" s="53" t="s">
        <v>52</v>
      </c>
      <c r="C38" s="67"/>
      <c r="D38" s="70"/>
      <c r="E38" s="75"/>
      <c r="F38" s="55" t="s">
        <v>83</v>
      </c>
      <c r="G38" s="68"/>
      <c r="H38" s="69"/>
      <c r="I38" s="5" t="s">
        <v>57</v>
      </c>
      <c r="L38" s="8"/>
      <c r="M38" s="8"/>
      <c r="Q38" s="53" t="s">
        <v>52</v>
      </c>
      <c r="R38" s="67"/>
      <c r="S38" s="70"/>
      <c r="T38" s="75"/>
      <c r="U38" s="55" t="s">
        <v>83</v>
      </c>
      <c r="V38" s="68"/>
      <c r="W38" s="69"/>
      <c r="X38" s="5" t="s">
        <v>57</v>
      </c>
      <c r="AA38" s="8"/>
      <c r="AB38" s="8"/>
      <c r="AF38" s="35"/>
      <c r="AG38" s="35"/>
    </row>
    <row r="39" spans="2:33" ht="16.5" customHeight="1" thickBot="1">
      <c r="B39" s="53" t="s">
        <v>53</v>
      </c>
      <c r="C39" s="71"/>
      <c r="D39" s="72"/>
      <c r="E39" s="73"/>
      <c r="F39" s="55" t="s">
        <v>83</v>
      </c>
      <c r="G39" s="68"/>
      <c r="H39" s="69"/>
      <c r="I39" s="5" t="s">
        <v>58</v>
      </c>
      <c r="L39" s="8"/>
      <c r="M39" s="8"/>
      <c r="Q39" s="53" t="s">
        <v>53</v>
      </c>
      <c r="R39" s="71"/>
      <c r="S39" s="72"/>
      <c r="T39" s="73"/>
      <c r="U39" s="55" t="s">
        <v>83</v>
      </c>
      <c r="V39" s="68"/>
      <c r="W39" s="69"/>
      <c r="X39" s="5" t="s">
        <v>58</v>
      </c>
      <c r="AA39" s="8"/>
      <c r="AB39" s="8"/>
      <c r="AF39" s="35"/>
      <c r="AG39" s="35"/>
    </row>
    <row r="40" spans="2:33" ht="16.5" customHeight="1" thickBot="1">
      <c r="B40" s="65"/>
      <c r="C40" s="74" t="s">
        <v>59</v>
      </c>
      <c r="D40" s="31"/>
      <c r="F40" s="5" t="s">
        <v>2</v>
      </c>
      <c r="L40" s="8"/>
      <c r="M40" s="8"/>
      <c r="Q40" s="65"/>
      <c r="R40" s="74" t="s">
        <v>59</v>
      </c>
      <c r="S40" s="31"/>
      <c r="U40" s="5" t="s">
        <v>2</v>
      </c>
      <c r="AA40" s="8"/>
      <c r="AB40" s="8"/>
      <c r="AF40" s="35"/>
      <c r="AG40" s="35"/>
    </row>
    <row r="41" spans="2:33" ht="16.5" customHeight="1" thickBot="1">
      <c r="B41" s="53" t="s">
        <v>3</v>
      </c>
      <c r="D41" s="81"/>
      <c r="E41" s="82"/>
      <c r="F41" s="79" t="s">
        <v>4</v>
      </c>
      <c r="G41" s="80"/>
      <c r="H41" s="5" t="s">
        <v>29</v>
      </c>
      <c r="L41" s="8"/>
      <c r="M41" s="8"/>
      <c r="Q41" s="53" t="s">
        <v>3</v>
      </c>
      <c r="S41" s="81"/>
      <c r="T41" s="82"/>
      <c r="U41" s="79" t="s">
        <v>4</v>
      </c>
      <c r="V41" s="80"/>
      <c r="W41" s="5" t="s">
        <v>29</v>
      </c>
      <c r="AA41" s="8"/>
      <c r="AB41" s="8"/>
      <c r="AF41" s="35"/>
      <c r="AG41" s="35"/>
    </row>
    <row r="42" spans="2:33" ht="16.5" customHeight="1" thickBot="1">
      <c r="B42" s="53" t="s">
        <v>6</v>
      </c>
      <c r="D42" s="81"/>
      <c r="E42" s="82"/>
      <c r="F42" s="79" t="s">
        <v>5</v>
      </c>
      <c r="G42" s="80"/>
      <c r="H42" s="5" t="s">
        <v>30</v>
      </c>
      <c r="L42" s="40"/>
      <c r="M42" s="8"/>
      <c r="Q42" s="53" t="s">
        <v>6</v>
      </c>
      <c r="S42" s="81"/>
      <c r="T42" s="82"/>
      <c r="U42" s="79" t="s">
        <v>5</v>
      </c>
      <c r="V42" s="80"/>
      <c r="W42" s="5" t="s">
        <v>30</v>
      </c>
      <c r="AA42" s="40"/>
      <c r="AB42" s="8"/>
      <c r="AF42" s="35"/>
      <c r="AG42" s="35"/>
    </row>
    <row r="43" spans="1:33" ht="16.5" customHeight="1">
      <c r="A43" s="46">
        <v>5</v>
      </c>
      <c r="B43" s="5" t="s">
        <v>7</v>
      </c>
      <c r="L43" s="51"/>
      <c r="M43" s="8"/>
      <c r="P43" s="46">
        <v>5</v>
      </c>
      <c r="Q43" s="5" t="s">
        <v>7</v>
      </c>
      <c r="AA43" s="51"/>
      <c r="AB43" s="8"/>
      <c r="AF43" s="35"/>
      <c r="AG43" s="35"/>
    </row>
    <row r="44" spans="2:33" ht="16.5" customHeight="1">
      <c r="B44" s="5" t="s">
        <v>64</v>
      </c>
      <c r="L44" s="51"/>
      <c r="M44" s="8"/>
      <c r="Q44" s="5" t="s">
        <v>64</v>
      </c>
      <c r="AA44" s="51"/>
      <c r="AB44" s="8"/>
      <c r="AF44" s="35"/>
      <c r="AG44" s="35"/>
    </row>
    <row r="45" spans="2:33" ht="16.5" customHeight="1" thickBot="1">
      <c r="B45" s="5" t="s">
        <v>65</v>
      </c>
      <c r="L45" s="51"/>
      <c r="M45" s="8"/>
      <c r="Q45" s="5" t="s">
        <v>65</v>
      </c>
      <c r="AA45" s="51"/>
      <c r="AB45" s="8"/>
      <c r="AF45" s="35"/>
      <c r="AG45" s="35"/>
    </row>
    <row r="46" spans="2:33" ht="16.5" customHeight="1" thickBot="1">
      <c r="B46" s="53" t="s">
        <v>66</v>
      </c>
      <c r="C46" s="83"/>
      <c r="D46" s="84"/>
      <c r="E46" s="85"/>
      <c r="F46" s="79" t="s">
        <v>83</v>
      </c>
      <c r="G46" s="89"/>
      <c r="H46" s="55" t="s">
        <v>83</v>
      </c>
      <c r="I46" s="14" t="s">
        <v>26</v>
      </c>
      <c r="J46" s="25"/>
      <c r="K46" s="27"/>
      <c r="L46" s="17"/>
      <c r="M46" s="28"/>
      <c r="Q46" s="53" t="s">
        <v>66</v>
      </c>
      <c r="R46" s="83"/>
      <c r="S46" s="84"/>
      <c r="T46" s="85"/>
      <c r="U46" s="79" t="s">
        <v>83</v>
      </c>
      <c r="V46" s="89"/>
      <c r="W46" s="55" t="s">
        <v>83</v>
      </c>
      <c r="X46" s="14" t="s">
        <v>26</v>
      </c>
      <c r="Y46" s="25"/>
      <c r="Z46" s="27"/>
      <c r="AA46" s="17"/>
      <c r="AB46" s="28"/>
      <c r="AF46" s="35"/>
      <c r="AG46" s="35"/>
    </row>
    <row r="47" spans="2:33" ht="16.5" customHeight="1" thickBot="1">
      <c r="B47" s="53"/>
      <c r="C47" s="5" t="s">
        <v>32</v>
      </c>
      <c r="D47" s="84"/>
      <c r="E47" s="85"/>
      <c r="F47" s="36"/>
      <c r="G47" s="99"/>
      <c r="L47" s="51"/>
      <c r="M47" s="8"/>
      <c r="Q47" s="53"/>
      <c r="R47" s="5" t="s">
        <v>32</v>
      </c>
      <c r="S47" s="84"/>
      <c r="T47" s="85"/>
      <c r="U47" s="36"/>
      <c r="V47" s="99"/>
      <c r="AA47" s="51"/>
      <c r="AB47" s="8"/>
      <c r="AF47" s="35"/>
      <c r="AG47" s="35"/>
    </row>
    <row r="48" spans="2:33" ht="16.5" customHeight="1" thickBot="1">
      <c r="B48" s="53" t="s">
        <v>67</v>
      </c>
      <c r="C48" s="86"/>
      <c r="D48" s="87"/>
      <c r="E48" s="90"/>
      <c r="F48" s="5" t="s">
        <v>21</v>
      </c>
      <c r="L48" s="51"/>
      <c r="M48" s="8"/>
      <c r="Q48" s="53" t="s">
        <v>67</v>
      </c>
      <c r="R48" s="86"/>
      <c r="S48" s="87"/>
      <c r="T48" s="90"/>
      <c r="U48" s="5" t="s">
        <v>21</v>
      </c>
      <c r="AA48" s="51"/>
      <c r="AB48" s="8"/>
      <c r="AF48" s="35"/>
      <c r="AG48" s="35"/>
    </row>
    <row r="49" spans="2:33" ht="16.5" customHeight="1" thickBot="1">
      <c r="B49" s="53"/>
      <c r="C49" s="96"/>
      <c r="D49" s="97"/>
      <c r="E49" s="98"/>
      <c r="L49" s="51"/>
      <c r="M49" s="8"/>
      <c r="Q49" s="53"/>
      <c r="R49" s="96"/>
      <c r="S49" s="97"/>
      <c r="T49" s="98"/>
      <c r="AA49" s="51"/>
      <c r="AB49" s="8"/>
      <c r="AF49" s="35"/>
      <c r="AG49" s="35"/>
    </row>
    <row r="50" spans="2:33" ht="16.5" customHeight="1" thickBot="1">
      <c r="B50" s="105" t="s">
        <v>70</v>
      </c>
      <c r="C50" s="102"/>
      <c r="D50" s="103"/>
      <c r="E50" s="34"/>
      <c r="F50" s="34"/>
      <c r="G50" s="107"/>
      <c r="H50" s="108" t="s">
        <v>102</v>
      </c>
      <c r="I50" s="107"/>
      <c r="J50" s="34"/>
      <c r="K50" s="34"/>
      <c r="L50" s="104"/>
      <c r="M50" s="102"/>
      <c r="N50" s="2" t="s">
        <v>17</v>
      </c>
      <c r="Q50" s="105" t="s">
        <v>70</v>
      </c>
      <c r="R50" s="102"/>
      <c r="S50" s="103"/>
      <c r="T50" s="34"/>
      <c r="U50" s="34"/>
      <c r="V50" s="34"/>
      <c r="W50" s="33" t="s">
        <v>102</v>
      </c>
      <c r="X50" s="34"/>
      <c r="Y50" s="34"/>
      <c r="Z50" s="34"/>
      <c r="AA50" s="104"/>
      <c r="AB50" s="102"/>
      <c r="AC50" s="2" t="s">
        <v>17</v>
      </c>
      <c r="AF50" s="35"/>
      <c r="AG50" s="35"/>
    </row>
    <row r="51" spans="2:29" ht="16.5" customHeight="1" thickBot="1">
      <c r="B51" s="105"/>
      <c r="C51" s="102"/>
      <c r="D51" s="102"/>
      <c r="E51" s="102"/>
      <c r="G51" s="109"/>
      <c r="H51" s="110" t="s">
        <v>46</v>
      </c>
      <c r="I51" s="111"/>
      <c r="J51" s="102"/>
      <c r="K51" s="102"/>
      <c r="L51" s="106"/>
      <c r="M51" s="102"/>
      <c r="N51" s="2"/>
      <c r="Q51" s="105"/>
      <c r="R51" s="102"/>
      <c r="S51" s="102"/>
      <c r="T51" s="102"/>
      <c r="U51" s="109"/>
      <c r="V51" s="110" t="s">
        <v>33</v>
      </c>
      <c r="W51" s="111"/>
      <c r="X51" s="102"/>
      <c r="Y51" s="102"/>
      <c r="Z51" s="102"/>
      <c r="AA51" s="106"/>
      <c r="AB51" s="102"/>
      <c r="AC51" s="2"/>
    </row>
    <row r="52" spans="2:17" ht="16.5" customHeight="1">
      <c r="B52" s="46" t="s">
        <v>18</v>
      </c>
      <c r="Q52" s="46" t="s">
        <v>18</v>
      </c>
    </row>
    <row r="53" spans="2:17" ht="16.5" customHeight="1">
      <c r="B53" s="46" t="s">
        <v>19</v>
      </c>
      <c r="Q53" s="46" t="s">
        <v>19</v>
      </c>
    </row>
    <row r="54" spans="2:17" ht="16.5" customHeight="1">
      <c r="B54" s="46" t="s">
        <v>20</v>
      </c>
      <c r="Q54" s="46" t="s">
        <v>20</v>
      </c>
    </row>
    <row r="55" spans="2:17" ht="16.5" customHeight="1">
      <c r="B55" s="46" t="s">
        <v>60</v>
      </c>
      <c r="Q55" s="46" t="s">
        <v>60</v>
      </c>
    </row>
    <row r="56" spans="2:17" ht="16.5" customHeight="1">
      <c r="B56" s="46" t="s">
        <v>61</v>
      </c>
      <c r="Q56" s="46" t="s">
        <v>61</v>
      </c>
    </row>
    <row r="57" spans="2:17" ht="16.5" customHeight="1">
      <c r="B57" s="46" t="s">
        <v>62</v>
      </c>
      <c r="Q57" s="46" t="s">
        <v>62</v>
      </c>
    </row>
    <row r="58" spans="2:26" ht="16.5" customHeight="1" thickBot="1">
      <c r="B58" s="5" t="s">
        <v>63</v>
      </c>
      <c r="K58" s="35"/>
      <c r="Q58" s="5" t="s">
        <v>63</v>
      </c>
      <c r="Z58" s="35"/>
    </row>
    <row r="59" spans="2:27" ht="16.5" customHeight="1" thickBot="1">
      <c r="B59" s="46"/>
      <c r="C59" s="16" t="s">
        <v>114</v>
      </c>
      <c r="D59" s="17">
        <f>$AI$5</f>
        <v>35</v>
      </c>
      <c r="E59" s="17">
        <f>$AI$6</f>
        <v>-2.5</v>
      </c>
      <c r="F59" s="19" t="s">
        <v>115</v>
      </c>
      <c r="G59" s="3"/>
      <c r="H59" s="16" t="s">
        <v>119</v>
      </c>
      <c r="I59" s="17">
        <f>$AI$7</f>
        <v>0.6</v>
      </c>
      <c r="J59" s="113">
        <f>$AI$8</f>
        <v>1.2</v>
      </c>
      <c r="K59" s="19" t="s">
        <v>115</v>
      </c>
      <c r="L59" s="35"/>
      <c r="Q59" s="46"/>
      <c r="R59" s="16" t="s">
        <v>114</v>
      </c>
      <c r="S59" s="17">
        <f>$AJ$5</f>
        <v>20</v>
      </c>
      <c r="T59" s="17">
        <f>$AJ$6</f>
        <v>-1.5</v>
      </c>
      <c r="U59" s="19" t="s">
        <v>115</v>
      </c>
      <c r="V59" s="3"/>
      <c r="W59" s="16" t="s">
        <v>119</v>
      </c>
      <c r="X59" s="17">
        <f>$AJ$7</f>
        <v>2.5</v>
      </c>
      <c r="Y59" s="113">
        <f>$AJ$8</f>
        <v>5</v>
      </c>
      <c r="Z59" s="19" t="s">
        <v>115</v>
      </c>
      <c r="AA59" s="35"/>
    </row>
    <row r="60" spans="1:34" ht="16.5" customHeight="1">
      <c r="A60" s="46">
        <v>1</v>
      </c>
      <c r="B60" s="5" t="s">
        <v>71</v>
      </c>
      <c r="G60" s="5"/>
      <c r="L60" s="35"/>
      <c r="M60" s="8"/>
      <c r="P60" s="46">
        <v>1</v>
      </c>
      <c r="Q60" s="5" t="s">
        <v>71</v>
      </c>
      <c r="V60" s="5"/>
      <c r="AA60" s="35"/>
      <c r="AB60" s="8"/>
      <c r="AG60" s="35"/>
      <c r="AH60" s="35"/>
    </row>
    <row r="61" spans="2:33" ht="16.5" customHeight="1">
      <c r="B61" s="5" t="s">
        <v>72</v>
      </c>
      <c r="G61" s="5"/>
      <c r="L61" s="35"/>
      <c r="M61" s="8"/>
      <c r="Q61" s="5" t="s">
        <v>72</v>
      </c>
      <c r="V61" s="5"/>
      <c r="AA61" s="35"/>
      <c r="AB61" s="8"/>
      <c r="AF61" s="35"/>
      <c r="AG61" s="35"/>
    </row>
    <row r="62" spans="4:33" ht="16.5" customHeight="1" thickBot="1">
      <c r="D62" s="55" t="s">
        <v>84</v>
      </c>
      <c r="E62" s="55" t="s">
        <v>85</v>
      </c>
      <c r="G62" s="5"/>
      <c r="L62" s="35"/>
      <c r="M62" s="8"/>
      <c r="S62" s="55" t="s">
        <v>84</v>
      </c>
      <c r="T62" s="55" t="s">
        <v>85</v>
      </c>
      <c r="V62" s="5"/>
      <c r="AA62" s="35"/>
      <c r="AB62" s="8"/>
      <c r="AF62" s="35"/>
      <c r="AG62" s="35"/>
    </row>
    <row r="63" spans="2:33" ht="16.5" customHeight="1" thickBot="1">
      <c r="B63" s="52" t="s">
        <v>68</v>
      </c>
      <c r="C63" s="10" t="s">
        <v>120</v>
      </c>
      <c r="D63" s="22">
        <f>D59/(-E59)</f>
        <v>14</v>
      </c>
      <c r="E63" s="22">
        <f>1/E59</f>
        <v>-0.4</v>
      </c>
      <c r="F63" s="11" t="s">
        <v>10</v>
      </c>
      <c r="G63" s="118" t="s">
        <v>44</v>
      </c>
      <c r="H63" s="116" t="s">
        <v>40</v>
      </c>
      <c r="I63" s="117" t="s">
        <v>84</v>
      </c>
      <c r="J63" s="19" t="s">
        <v>41</v>
      </c>
      <c r="K63" s="5"/>
      <c r="L63" s="8"/>
      <c r="M63" s="8"/>
      <c r="N63" s="8"/>
      <c r="Q63" s="52" t="s">
        <v>68</v>
      </c>
      <c r="R63" s="10" t="s">
        <v>120</v>
      </c>
      <c r="S63" s="22">
        <f>S59/(-T59)</f>
        <v>13.333333333333334</v>
      </c>
      <c r="T63" s="22">
        <f>1/T59</f>
        <v>-0.6666666666666666</v>
      </c>
      <c r="U63" s="11" t="s">
        <v>10</v>
      </c>
      <c r="V63" s="118" t="s">
        <v>44</v>
      </c>
      <c r="W63" s="116" t="s">
        <v>40</v>
      </c>
      <c r="X63" s="117" t="s">
        <v>84</v>
      </c>
      <c r="Y63" s="19" t="s">
        <v>41</v>
      </c>
      <c r="Z63" s="5"/>
      <c r="AA63" s="8"/>
      <c r="AB63" s="8"/>
      <c r="AC63" s="8"/>
      <c r="AF63" s="35"/>
      <c r="AG63" s="35"/>
    </row>
    <row r="64" spans="2:34" ht="16.5" customHeight="1" thickBot="1">
      <c r="B64" s="52"/>
      <c r="C64" s="26"/>
      <c r="D64" s="56" t="s">
        <v>86</v>
      </c>
      <c r="E64" s="56" t="s">
        <v>87</v>
      </c>
      <c r="F64" s="18"/>
      <c r="G64" s="9"/>
      <c r="H64" s="116" t="s">
        <v>42</v>
      </c>
      <c r="I64" s="117" t="s">
        <v>86</v>
      </c>
      <c r="J64" s="19" t="s">
        <v>43</v>
      </c>
      <c r="K64" s="5"/>
      <c r="L64" s="8"/>
      <c r="M64" s="8"/>
      <c r="N64" s="8"/>
      <c r="Q64" s="52"/>
      <c r="R64" s="26"/>
      <c r="S64" s="56" t="s">
        <v>86</v>
      </c>
      <c r="T64" s="56" t="s">
        <v>87</v>
      </c>
      <c r="U64" s="18"/>
      <c r="V64" s="9"/>
      <c r="W64" s="116" t="s">
        <v>42</v>
      </c>
      <c r="X64" s="117" t="s">
        <v>86</v>
      </c>
      <c r="Y64" s="19" t="s">
        <v>43</v>
      </c>
      <c r="Z64" s="5"/>
      <c r="AA64" s="8"/>
      <c r="AB64" s="8"/>
      <c r="AC64" s="8"/>
      <c r="AF64" s="37"/>
      <c r="AG64" s="35"/>
      <c r="AH64" s="35"/>
    </row>
    <row r="65" spans="2:34" ht="16.5" customHeight="1" thickBot="1">
      <c r="B65" s="52" t="s">
        <v>69</v>
      </c>
      <c r="C65" s="12" t="s">
        <v>11</v>
      </c>
      <c r="D65" s="23">
        <f>-I59/J59</f>
        <v>-0.5</v>
      </c>
      <c r="E65" s="114">
        <f>1/J59</f>
        <v>0.8333333333333334</v>
      </c>
      <c r="F65" s="13" t="s">
        <v>12</v>
      </c>
      <c r="G65" s="50" t="s">
        <v>73</v>
      </c>
      <c r="K65" s="5"/>
      <c r="L65" s="35"/>
      <c r="M65" s="8"/>
      <c r="N65" s="8"/>
      <c r="Q65" s="52" t="s">
        <v>69</v>
      </c>
      <c r="R65" s="12" t="s">
        <v>11</v>
      </c>
      <c r="S65" s="23">
        <f>-X59/Y59</f>
        <v>-0.5</v>
      </c>
      <c r="T65" s="114">
        <f>1/Y59</f>
        <v>0.2</v>
      </c>
      <c r="U65" s="13" t="s">
        <v>12</v>
      </c>
      <c r="V65" s="50" t="s">
        <v>73</v>
      </c>
      <c r="Z65" s="5"/>
      <c r="AA65" s="35"/>
      <c r="AB65" s="8"/>
      <c r="AC65" s="8"/>
      <c r="AF65" s="37"/>
      <c r="AG65" s="35"/>
      <c r="AH65" s="35"/>
    </row>
    <row r="66" spans="2:34" ht="16.5" customHeight="1" thickBot="1">
      <c r="B66" s="53" t="s">
        <v>74</v>
      </c>
      <c r="C66" s="16" t="s">
        <v>13</v>
      </c>
      <c r="D66" s="17">
        <f>(D63-D65)/(-E63+E65)</f>
        <v>11.756756756756756</v>
      </c>
      <c r="E66" s="57" t="s">
        <v>83</v>
      </c>
      <c r="F66" s="9" t="s">
        <v>88</v>
      </c>
      <c r="G66" s="5"/>
      <c r="H66" s="54">
        <f>D63</f>
        <v>14</v>
      </c>
      <c r="I66" s="58">
        <f>D65</f>
        <v>-0.5</v>
      </c>
      <c r="J66" s="59">
        <f>-E63</f>
        <v>0.4</v>
      </c>
      <c r="K66" s="60">
        <f>E65</f>
        <v>0.8333333333333334</v>
      </c>
      <c r="L66" s="8"/>
      <c r="M66" s="8"/>
      <c r="Q66" s="53" t="s">
        <v>74</v>
      </c>
      <c r="R66" s="16" t="s">
        <v>13</v>
      </c>
      <c r="S66" s="17">
        <f>(S63-S65)/(-T63+T65)</f>
        <v>15.961538461538462</v>
      </c>
      <c r="T66" s="57" t="s">
        <v>83</v>
      </c>
      <c r="U66" s="9" t="s">
        <v>88</v>
      </c>
      <c r="V66" s="5"/>
      <c r="W66" s="54">
        <f>S63</f>
        <v>13.333333333333334</v>
      </c>
      <c r="X66" s="58">
        <f>T63</f>
        <v>-0.6666666666666666</v>
      </c>
      <c r="Y66" s="59">
        <f>-T63</f>
        <v>0.6666666666666666</v>
      </c>
      <c r="Z66" s="60">
        <f>T65</f>
        <v>0.2</v>
      </c>
      <c r="AA66" s="8"/>
      <c r="AB66" s="8"/>
      <c r="AF66" s="37"/>
      <c r="AG66" s="35"/>
      <c r="AH66" s="35"/>
    </row>
    <row r="67" spans="2:33" ht="16.5" customHeight="1" thickBot="1">
      <c r="B67" s="53" t="s">
        <v>75</v>
      </c>
      <c r="C67" s="16" t="s">
        <v>14</v>
      </c>
      <c r="D67" s="21">
        <f>D63+D66*E63</f>
        <v>9.297297297297298</v>
      </c>
      <c r="F67" s="35"/>
      <c r="G67" s="6" t="s">
        <v>78</v>
      </c>
      <c r="L67" s="8"/>
      <c r="M67" s="8"/>
      <c r="Q67" s="53" t="s">
        <v>75</v>
      </c>
      <c r="R67" s="16" t="s">
        <v>14</v>
      </c>
      <c r="S67" s="21">
        <f>S63+S66*T63</f>
        <v>2.6923076923076934</v>
      </c>
      <c r="U67" s="35"/>
      <c r="V67" s="6" t="s">
        <v>78</v>
      </c>
      <c r="AA67" s="8"/>
      <c r="AB67" s="8"/>
      <c r="AF67" s="35"/>
      <c r="AG67" s="35"/>
    </row>
    <row r="68" spans="2:33" ht="16.5" customHeight="1" thickBot="1">
      <c r="B68" s="53" t="s">
        <v>76</v>
      </c>
      <c r="C68" s="12" t="s">
        <v>15</v>
      </c>
      <c r="D68" s="20">
        <f>D66*D67</f>
        <v>109.30606281957634</v>
      </c>
      <c r="F68" s="53" t="s">
        <v>23</v>
      </c>
      <c r="G68" s="119" t="s">
        <v>77</v>
      </c>
      <c r="H68" s="120">
        <f>D67/(E63*D66)</f>
        <v>-1.9770114942528738</v>
      </c>
      <c r="I68" s="55" t="s">
        <v>89</v>
      </c>
      <c r="J68" s="5" t="s">
        <v>90</v>
      </c>
      <c r="M68" s="8"/>
      <c r="Q68" s="53" t="s">
        <v>76</v>
      </c>
      <c r="R68" s="12" t="s">
        <v>15</v>
      </c>
      <c r="S68" s="20">
        <f>S66*S67</f>
        <v>42.97337278106511</v>
      </c>
      <c r="U68" s="53" t="s">
        <v>23</v>
      </c>
      <c r="V68" s="88" t="s">
        <v>77</v>
      </c>
      <c r="W68" s="15">
        <f>S67/(T63*S66)</f>
        <v>-0.2530120481927712</v>
      </c>
      <c r="X68" s="55" t="s">
        <v>89</v>
      </c>
      <c r="Y68" s="5" t="s">
        <v>90</v>
      </c>
      <c r="AB68" s="8"/>
      <c r="AF68" s="35"/>
      <c r="AG68" s="35"/>
    </row>
    <row r="69" spans="1:33" ht="16.5" customHeight="1">
      <c r="A69" s="46">
        <v>2</v>
      </c>
      <c r="B69" s="5" t="s">
        <v>81</v>
      </c>
      <c r="G69" s="5"/>
      <c r="K69" s="5"/>
      <c r="L69" s="8"/>
      <c r="M69" s="8"/>
      <c r="P69" s="46">
        <v>2</v>
      </c>
      <c r="Q69" s="5" t="s">
        <v>81</v>
      </c>
      <c r="V69" s="5"/>
      <c r="Z69" s="5"/>
      <c r="AA69" s="8"/>
      <c r="AB69" s="8"/>
      <c r="AF69" s="35"/>
      <c r="AG69" s="35"/>
    </row>
    <row r="70" spans="2:33" ht="16.5" customHeight="1" thickBot="1">
      <c r="B70" s="5" t="s">
        <v>79</v>
      </c>
      <c r="G70" s="5"/>
      <c r="K70" s="5"/>
      <c r="L70" s="8"/>
      <c r="M70" s="8"/>
      <c r="Q70" s="5" t="s">
        <v>79</v>
      </c>
      <c r="V70" s="5"/>
      <c r="Z70" s="5"/>
      <c r="AA70" s="8"/>
      <c r="AB70" s="8"/>
      <c r="AF70" s="35"/>
      <c r="AG70" s="35"/>
    </row>
    <row r="71" spans="2:33" ht="16.5" customHeight="1" thickBot="1">
      <c r="B71" s="53" t="s">
        <v>92</v>
      </c>
      <c r="C71" s="5" t="s">
        <v>82</v>
      </c>
      <c r="F71" s="3"/>
      <c r="H71" s="94">
        <f>D63-D65</f>
        <v>14.5</v>
      </c>
      <c r="I71" s="79" t="s">
        <v>83</v>
      </c>
      <c r="J71" s="84">
        <f>D63</f>
        <v>14</v>
      </c>
      <c r="K71" s="93">
        <f>D65</f>
        <v>-0.5</v>
      </c>
      <c r="L71" s="35" t="s">
        <v>91</v>
      </c>
      <c r="M71" s="8"/>
      <c r="Q71" s="53" t="s">
        <v>92</v>
      </c>
      <c r="R71" s="5" t="s">
        <v>82</v>
      </c>
      <c r="U71" s="3"/>
      <c r="W71" s="94">
        <f>S63-S65</f>
        <v>13.833333333333334</v>
      </c>
      <c r="X71" s="79" t="s">
        <v>83</v>
      </c>
      <c r="Y71" s="84">
        <f>S63</f>
        <v>13.333333333333334</v>
      </c>
      <c r="Z71" s="93">
        <f>S65</f>
        <v>-0.5</v>
      </c>
      <c r="AA71" s="35" t="s">
        <v>91</v>
      </c>
      <c r="AB71" s="8"/>
      <c r="AF71" s="35"/>
      <c r="AG71" s="35"/>
    </row>
    <row r="72" spans="3:33" ht="16.5" customHeight="1" thickBot="1">
      <c r="C72" s="5" t="s">
        <v>9</v>
      </c>
      <c r="I72" s="95">
        <f>D66</f>
        <v>11.756756756756756</v>
      </c>
      <c r="J72" s="5" t="s">
        <v>25</v>
      </c>
      <c r="L72" s="35"/>
      <c r="M72" s="8"/>
      <c r="R72" s="5" t="s">
        <v>24</v>
      </c>
      <c r="X72" s="95">
        <f>S66</f>
        <v>15.961538461538462</v>
      </c>
      <c r="Y72" s="5" t="s">
        <v>25</v>
      </c>
      <c r="AA72" s="35"/>
      <c r="AB72" s="8"/>
      <c r="AF72" s="35"/>
      <c r="AG72" s="35"/>
    </row>
    <row r="73" spans="3:33" ht="16.5" customHeight="1" thickBot="1">
      <c r="C73" s="14" t="s">
        <v>80</v>
      </c>
      <c r="D73" s="21">
        <f>(D63-D65)*(D66)*(0.5)</f>
        <v>85.23648648648648</v>
      </c>
      <c r="G73" s="5"/>
      <c r="L73" s="8"/>
      <c r="M73" s="8"/>
      <c r="R73" s="14" t="s">
        <v>80</v>
      </c>
      <c r="S73" s="21">
        <f>(S63-S65)*(S66)*(0.5)</f>
        <v>110.40064102564104</v>
      </c>
      <c r="V73" s="5"/>
      <c r="AA73" s="8"/>
      <c r="AB73" s="8"/>
      <c r="AF73" s="35"/>
      <c r="AG73" s="35"/>
    </row>
    <row r="74" spans="1:33" ht="16.5" customHeight="1" thickBot="1">
      <c r="A74" s="46">
        <v>3</v>
      </c>
      <c r="B74" s="5" t="s">
        <v>93</v>
      </c>
      <c r="C74" s="41"/>
      <c r="D74" s="61"/>
      <c r="G74" s="5"/>
      <c r="H74" s="32">
        <f>$AI$9</f>
        <v>2</v>
      </c>
      <c r="I74" s="100" t="s">
        <v>83</v>
      </c>
      <c r="J74" s="101" t="s">
        <v>31</v>
      </c>
      <c r="K74" s="27"/>
      <c r="L74" s="28"/>
      <c r="M74" s="8"/>
      <c r="P74" s="46">
        <v>3</v>
      </c>
      <c r="Q74" s="5" t="s">
        <v>93</v>
      </c>
      <c r="R74" s="41"/>
      <c r="S74" s="61"/>
      <c r="V74" s="5"/>
      <c r="W74" s="32">
        <f>$AJ$9</f>
        <v>1</v>
      </c>
      <c r="X74" s="100" t="s">
        <v>83</v>
      </c>
      <c r="Y74" s="101" t="s">
        <v>31</v>
      </c>
      <c r="Z74" s="27"/>
      <c r="AA74" s="28"/>
      <c r="AB74" s="8"/>
      <c r="AF74" s="35"/>
      <c r="AG74" s="35"/>
    </row>
    <row r="75" spans="2:33" ht="16.5" customHeight="1" thickBot="1">
      <c r="B75" s="5" t="s">
        <v>28</v>
      </c>
      <c r="C75" s="41"/>
      <c r="D75" s="61"/>
      <c r="G75" s="5"/>
      <c r="L75" s="8"/>
      <c r="M75" s="8"/>
      <c r="Q75" s="5" t="s">
        <v>28</v>
      </c>
      <c r="R75" s="41"/>
      <c r="S75" s="61"/>
      <c r="V75" s="5"/>
      <c r="AA75" s="8"/>
      <c r="AB75" s="8"/>
      <c r="AF75" s="35"/>
      <c r="AG75" s="35"/>
    </row>
    <row r="76" spans="2:33" ht="16.5" customHeight="1" thickBot="1">
      <c r="B76" s="53" t="s">
        <v>94</v>
      </c>
      <c r="C76" s="16" t="s">
        <v>120</v>
      </c>
      <c r="D76" s="17">
        <f>D63</f>
        <v>14</v>
      </c>
      <c r="E76" s="17">
        <f>E63</f>
        <v>-0.4</v>
      </c>
      <c r="F76" s="19" t="str">
        <f>F63</f>
        <v>Qd</v>
      </c>
      <c r="G76" s="5"/>
      <c r="H76" s="5" t="s">
        <v>96</v>
      </c>
      <c r="L76" s="8"/>
      <c r="M76" s="8"/>
      <c r="Q76" s="53" t="s">
        <v>94</v>
      </c>
      <c r="R76" s="16" t="s">
        <v>120</v>
      </c>
      <c r="S76" s="17">
        <f>S63</f>
        <v>13.333333333333334</v>
      </c>
      <c r="T76" s="17">
        <f>T63</f>
        <v>-0.6666666666666666</v>
      </c>
      <c r="U76" s="19" t="str">
        <f>U63</f>
        <v>Qd</v>
      </c>
      <c r="V76" s="5"/>
      <c r="W76" s="5" t="s">
        <v>96</v>
      </c>
      <c r="AA76" s="8"/>
      <c r="AB76" s="8"/>
      <c r="AF76" s="35"/>
      <c r="AG76" s="35"/>
    </row>
    <row r="77" spans="2:33" ht="16.5" customHeight="1" thickBot="1">
      <c r="B77" s="53" t="s">
        <v>95</v>
      </c>
      <c r="C77" s="16" t="s">
        <v>11</v>
      </c>
      <c r="D77" s="17">
        <f>D65+H74</f>
        <v>1.5</v>
      </c>
      <c r="E77" s="113">
        <f>E65</f>
        <v>0.8333333333333334</v>
      </c>
      <c r="F77" s="19" t="str">
        <f>F65</f>
        <v>Qs</v>
      </c>
      <c r="G77"/>
      <c r="H77" s="62">
        <f>D77</f>
        <v>1.5</v>
      </c>
      <c r="I77" s="63">
        <f>D65</f>
        <v>-0.5</v>
      </c>
      <c r="J77" s="64">
        <f>H74</f>
        <v>2</v>
      </c>
      <c r="K77"/>
      <c r="L77"/>
      <c r="M77" s="8"/>
      <c r="Q77" s="53" t="s">
        <v>95</v>
      </c>
      <c r="R77" s="16" t="s">
        <v>11</v>
      </c>
      <c r="S77" s="17">
        <f>S65+W74</f>
        <v>0.5</v>
      </c>
      <c r="T77" s="113">
        <f>T65</f>
        <v>0.2</v>
      </c>
      <c r="U77" s="19" t="str">
        <f>U65</f>
        <v>Qs</v>
      </c>
      <c r="V77"/>
      <c r="W77" s="62">
        <f>S77</f>
        <v>0.5</v>
      </c>
      <c r="X77" s="63">
        <f>S65</f>
        <v>-0.5</v>
      </c>
      <c r="Y77" s="64">
        <f>W74</f>
        <v>1</v>
      </c>
      <c r="Z77"/>
      <c r="AA77"/>
      <c r="AB77" s="8"/>
      <c r="AF77" s="35"/>
      <c r="AG77" s="35"/>
    </row>
    <row r="78" spans="2:33" ht="16.5" customHeight="1" thickBot="1">
      <c r="B78" s="53" t="s">
        <v>97</v>
      </c>
      <c r="C78" s="12" t="s">
        <v>13</v>
      </c>
      <c r="D78" s="23">
        <f>(D76-D77)/(-E76+E77)</f>
        <v>10.135135135135135</v>
      </c>
      <c r="E78" s="50" t="s">
        <v>100</v>
      </c>
      <c r="F78" s="9"/>
      <c r="L78" s="8"/>
      <c r="M78" s="8"/>
      <c r="Q78" s="53" t="s">
        <v>97</v>
      </c>
      <c r="R78" s="12" t="s">
        <v>13</v>
      </c>
      <c r="S78" s="23">
        <f>(S76-S77)/(-T76+T77)</f>
        <v>14.807692307692308</v>
      </c>
      <c r="T78" s="50" t="s">
        <v>100</v>
      </c>
      <c r="U78" s="9"/>
      <c r="AA78" s="8"/>
      <c r="AB78" s="8"/>
      <c r="AF78" s="35"/>
      <c r="AG78" s="35"/>
    </row>
    <row r="79" spans="2:33" ht="16.5" customHeight="1" thickBot="1">
      <c r="B79" s="53" t="s">
        <v>98</v>
      </c>
      <c r="C79" s="16" t="s">
        <v>14</v>
      </c>
      <c r="D79" s="21">
        <f>D76+D78*E76</f>
        <v>9.945945945945946</v>
      </c>
      <c r="E79" s="5" t="s">
        <v>101</v>
      </c>
      <c r="I79" s="5" t="s">
        <v>47</v>
      </c>
      <c r="J79" s="8"/>
      <c r="L79" s="8"/>
      <c r="M79" s="8"/>
      <c r="Q79" s="53" t="s">
        <v>98</v>
      </c>
      <c r="R79" s="16" t="s">
        <v>14</v>
      </c>
      <c r="S79" s="21">
        <f>S76+S78*T76</f>
        <v>3.4615384615384617</v>
      </c>
      <c r="T79" s="5" t="s">
        <v>101</v>
      </c>
      <c r="X79" s="5" t="s">
        <v>47</v>
      </c>
      <c r="Y79" s="8"/>
      <c r="AA79" s="8"/>
      <c r="AB79" s="8"/>
      <c r="AF79" s="35"/>
      <c r="AG79" s="35"/>
    </row>
    <row r="80" spans="2:33" ht="16.5" customHeight="1" thickBot="1">
      <c r="B80" s="53" t="s">
        <v>99</v>
      </c>
      <c r="C80" s="12" t="s">
        <v>15</v>
      </c>
      <c r="D80" s="20">
        <f>D78*D79</f>
        <v>100.80350620891161</v>
      </c>
      <c r="E80" s="5" t="s">
        <v>48</v>
      </c>
      <c r="G80" s="5"/>
      <c r="H80" s="53" t="s">
        <v>1</v>
      </c>
      <c r="I80" s="88" t="s">
        <v>77</v>
      </c>
      <c r="J80" s="15">
        <f>D79/(E76*D78)</f>
        <v>-2.453333333333333</v>
      </c>
      <c r="L80" s="35"/>
      <c r="M80" s="8"/>
      <c r="Q80" s="53" t="s">
        <v>99</v>
      </c>
      <c r="R80" s="12" t="s">
        <v>15</v>
      </c>
      <c r="S80" s="20">
        <f>S78*S79</f>
        <v>51.257396449704146</v>
      </c>
      <c r="T80" s="5" t="s">
        <v>48</v>
      </c>
      <c r="V80" s="5"/>
      <c r="W80" s="53" t="s">
        <v>1</v>
      </c>
      <c r="X80" s="88" t="s">
        <v>77</v>
      </c>
      <c r="Y80" s="15">
        <f>S79/(T76*S78)</f>
        <v>-0.35064935064935066</v>
      </c>
      <c r="AA80" s="35"/>
      <c r="AB80" s="8"/>
      <c r="AF80" s="35"/>
      <c r="AG80" s="35"/>
    </row>
    <row r="81" spans="2:33" ht="16.5" customHeight="1" thickBot="1">
      <c r="B81" s="65" t="s">
        <v>0</v>
      </c>
      <c r="C81" s="42"/>
      <c r="D81" s="61"/>
      <c r="G81" s="5"/>
      <c r="I81" s="76"/>
      <c r="J81" s="77"/>
      <c r="L81" s="35"/>
      <c r="M81" s="8"/>
      <c r="Q81" s="65" t="s">
        <v>0</v>
      </c>
      <c r="R81" s="42"/>
      <c r="S81" s="61"/>
      <c r="V81" s="5"/>
      <c r="X81" s="76"/>
      <c r="Y81" s="77"/>
      <c r="AA81" s="35"/>
      <c r="AB81" s="8"/>
      <c r="AF81" s="35"/>
      <c r="AG81" s="35"/>
    </row>
    <row r="82" spans="2:33" ht="16.5" customHeight="1" thickBot="1">
      <c r="B82" s="53" t="s">
        <v>1</v>
      </c>
      <c r="C82" s="16" t="s">
        <v>27</v>
      </c>
      <c r="D82" s="21">
        <f>H74*D78</f>
        <v>20.27027027027027</v>
      </c>
      <c r="E82" s="55" t="s">
        <v>83</v>
      </c>
      <c r="F82" s="78">
        <f>D78</f>
        <v>10.135135135135135</v>
      </c>
      <c r="G82" s="69">
        <f>H74</f>
        <v>2</v>
      </c>
      <c r="I82" s="76"/>
      <c r="J82" s="77"/>
      <c r="L82" s="35"/>
      <c r="M82" s="8"/>
      <c r="Q82" s="53" t="s">
        <v>1</v>
      </c>
      <c r="R82" s="16" t="s">
        <v>27</v>
      </c>
      <c r="S82" s="21">
        <f>W74*S78</f>
        <v>14.807692307692308</v>
      </c>
      <c r="T82" s="55" t="s">
        <v>83</v>
      </c>
      <c r="U82" s="78">
        <f>S78</f>
        <v>14.807692307692308</v>
      </c>
      <c r="V82" s="69">
        <f>W74</f>
        <v>1</v>
      </c>
      <c r="X82" s="76"/>
      <c r="Y82" s="77"/>
      <c r="AA82" s="35"/>
      <c r="AB82" s="8"/>
      <c r="AF82" s="35"/>
      <c r="AG82" s="35"/>
    </row>
    <row r="83" spans="1:33" ht="16.5" customHeight="1">
      <c r="A83" s="46">
        <v>4</v>
      </c>
      <c r="B83" s="65" t="s">
        <v>49</v>
      </c>
      <c r="L83" s="35"/>
      <c r="M83" s="8"/>
      <c r="P83" s="46">
        <v>4</v>
      </c>
      <c r="Q83" s="65" t="s">
        <v>49</v>
      </c>
      <c r="AA83" s="35"/>
      <c r="AB83" s="8"/>
      <c r="AF83" s="35"/>
      <c r="AG83" s="35"/>
    </row>
    <row r="84" spans="2:33" ht="16.5" customHeight="1">
      <c r="B84" s="65" t="s">
        <v>50</v>
      </c>
      <c r="L84" s="8"/>
      <c r="M84" s="8"/>
      <c r="Q84" s="65" t="s">
        <v>50</v>
      </c>
      <c r="AA84" s="8"/>
      <c r="AB84" s="8"/>
      <c r="AF84" s="35"/>
      <c r="AG84" s="35"/>
    </row>
    <row r="85" spans="2:33" ht="16.5" customHeight="1" thickBot="1">
      <c r="B85" s="65" t="s">
        <v>51</v>
      </c>
      <c r="L85" s="8"/>
      <c r="M85" s="8"/>
      <c r="Q85" s="65" t="s">
        <v>51</v>
      </c>
      <c r="AA85" s="8"/>
      <c r="AB85" s="8"/>
      <c r="AF85" s="35"/>
      <c r="AG85" s="35"/>
    </row>
    <row r="86" spans="2:33" ht="16.5" customHeight="1" thickBot="1">
      <c r="B86" s="65"/>
      <c r="C86" s="66" t="s">
        <v>54</v>
      </c>
      <c r="D86" s="66" t="s">
        <v>55</v>
      </c>
      <c r="E86" s="29" t="s">
        <v>56</v>
      </c>
      <c r="F86" s="25"/>
      <c r="G86" s="24"/>
      <c r="H86" s="30"/>
      <c r="L86" s="8"/>
      <c r="M86" s="8"/>
      <c r="Q86" s="65"/>
      <c r="R86" s="66" t="s">
        <v>54</v>
      </c>
      <c r="S86" s="66" t="s">
        <v>55</v>
      </c>
      <c r="T86" s="29" t="s">
        <v>56</v>
      </c>
      <c r="U86" s="25"/>
      <c r="V86" s="24"/>
      <c r="W86" s="30"/>
      <c r="AA86" s="8"/>
      <c r="AB86" s="8"/>
      <c r="AF86" s="35"/>
      <c r="AG86" s="35"/>
    </row>
    <row r="87" spans="2:33" ht="16.5" customHeight="1" thickBot="1">
      <c r="B87" s="53" t="s">
        <v>52</v>
      </c>
      <c r="C87" s="67">
        <f>E63</f>
        <v>-0.4</v>
      </c>
      <c r="D87" s="70">
        <f>ABS(C87)</f>
        <v>0.4</v>
      </c>
      <c r="E87" s="75">
        <f>D87/D89</f>
        <v>0.32432432432432434</v>
      </c>
      <c r="F87" s="55" t="s">
        <v>83</v>
      </c>
      <c r="G87" s="68">
        <f>D87</f>
        <v>0.4</v>
      </c>
      <c r="H87" s="69">
        <f>D89</f>
        <v>1.2333333333333334</v>
      </c>
      <c r="I87" s="5" t="s">
        <v>57</v>
      </c>
      <c r="L87" s="8"/>
      <c r="M87" s="8"/>
      <c r="Q87" s="53" t="s">
        <v>52</v>
      </c>
      <c r="R87" s="67">
        <f>T63</f>
        <v>-0.6666666666666666</v>
      </c>
      <c r="S87" s="70">
        <f>ABS(R87)</f>
        <v>0.6666666666666666</v>
      </c>
      <c r="T87" s="75">
        <f>S87/S89</f>
        <v>0.7692307692307692</v>
      </c>
      <c r="U87" s="55" t="s">
        <v>83</v>
      </c>
      <c r="V87" s="68">
        <f>S87</f>
        <v>0.6666666666666666</v>
      </c>
      <c r="W87" s="69">
        <f>S89</f>
        <v>0.8666666666666667</v>
      </c>
      <c r="X87" s="5" t="s">
        <v>57</v>
      </c>
      <c r="AA87" s="8"/>
      <c r="AB87" s="8"/>
      <c r="AF87" s="35"/>
      <c r="AG87" s="35"/>
    </row>
    <row r="88" spans="2:33" ht="16.5" customHeight="1" thickBot="1">
      <c r="B88" s="53" t="s">
        <v>53</v>
      </c>
      <c r="C88" s="71">
        <f>E65</f>
        <v>0.8333333333333334</v>
      </c>
      <c r="D88" s="72">
        <f>ABS(C88)</f>
        <v>0.8333333333333334</v>
      </c>
      <c r="E88" s="73">
        <f>D88/D89</f>
        <v>0.6756756756756757</v>
      </c>
      <c r="F88" s="55" t="s">
        <v>83</v>
      </c>
      <c r="G88" s="68">
        <f>D88</f>
        <v>0.8333333333333334</v>
      </c>
      <c r="H88" s="69">
        <f>D89</f>
        <v>1.2333333333333334</v>
      </c>
      <c r="I88" s="5" t="s">
        <v>58</v>
      </c>
      <c r="L88" s="8"/>
      <c r="M88" s="8"/>
      <c r="Q88" s="53" t="s">
        <v>53</v>
      </c>
      <c r="R88" s="71">
        <f>T65</f>
        <v>0.2</v>
      </c>
      <c r="S88" s="72">
        <f>ABS(R88)</f>
        <v>0.2</v>
      </c>
      <c r="T88" s="73">
        <f>S88/S89</f>
        <v>0.23076923076923078</v>
      </c>
      <c r="U88" s="55" t="s">
        <v>83</v>
      </c>
      <c r="V88" s="68">
        <f>S88</f>
        <v>0.2</v>
      </c>
      <c r="W88" s="69">
        <f>S89</f>
        <v>0.8666666666666667</v>
      </c>
      <c r="X88" s="5" t="s">
        <v>58</v>
      </c>
      <c r="AA88" s="8"/>
      <c r="AB88" s="8"/>
      <c r="AF88" s="35"/>
      <c r="AG88" s="35"/>
    </row>
    <row r="89" spans="2:33" ht="16.5" customHeight="1" thickBot="1">
      <c r="B89" s="65"/>
      <c r="C89" s="74" t="s">
        <v>59</v>
      </c>
      <c r="D89" s="31">
        <f>D87+D88</f>
        <v>1.2333333333333334</v>
      </c>
      <c r="F89" s="5" t="s">
        <v>2</v>
      </c>
      <c r="L89" s="8"/>
      <c r="M89" s="8"/>
      <c r="Q89" s="65"/>
      <c r="R89" s="74" t="s">
        <v>59</v>
      </c>
      <c r="S89" s="31">
        <f>S87+S88</f>
        <v>0.8666666666666667</v>
      </c>
      <c r="U89" s="5" t="s">
        <v>2</v>
      </c>
      <c r="AA89" s="8"/>
      <c r="AB89" s="8"/>
      <c r="AF89" s="35"/>
      <c r="AG89" s="35"/>
    </row>
    <row r="90" spans="2:33" ht="16.5" customHeight="1" thickBot="1">
      <c r="B90" s="53" t="s">
        <v>3</v>
      </c>
      <c r="D90" s="81">
        <f>E87</f>
        <v>0.32432432432432434</v>
      </c>
      <c r="E90" s="82">
        <f>D82</f>
        <v>20.27027027027027</v>
      </c>
      <c r="F90" s="79" t="s">
        <v>4</v>
      </c>
      <c r="G90" s="80">
        <f>D90*E90</f>
        <v>6.574141709276844</v>
      </c>
      <c r="H90" s="5" t="s">
        <v>29</v>
      </c>
      <c r="L90" s="8"/>
      <c r="M90" s="8"/>
      <c r="Q90" s="53" t="s">
        <v>3</v>
      </c>
      <c r="S90" s="81">
        <f>T87</f>
        <v>0.7692307692307692</v>
      </c>
      <c r="T90" s="82">
        <f>S82</f>
        <v>14.807692307692308</v>
      </c>
      <c r="U90" s="79" t="s">
        <v>4</v>
      </c>
      <c r="V90" s="80">
        <f>S90*T90</f>
        <v>11.390532544378697</v>
      </c>
      <c r="W90" s="5" t="s">
        <v>29</v>
      </c>
      <c r="AA90" s="8"/>
      <c r="AB90" s="8"/>
      <c r="AF90" s="35"/>
      <c r="AG90" s="35"/>
    </row>
    <row r="91" spans="2:33" ht="16.5" customHeight="1" thickBot="1">
      <c r="B91" s="53" t="s">
        <v>6</v>
      </c>
      <c r="D91" s="81">
        <f>E88</f>
        <v>0.6756756756756757</v>
      </c>
      <c r="E91" s="82">
        <f>D82</f>
        <v>20.27027027027027</v>
      </c>
      <c r="F91" s="79" t="s">
        <v>5</v>
      </c>
      <c r="G91" s="80">
        <f>D91*E91</f>
        <v>13.696128560993426</v>
      </c>
      <c r="H91" s="5" t="s">
        <v>30</v>
      </c>
      <c r="L91" s="40"/>
      <c r="M91" s="8"/>
      <c r="Q91" s="53" t="s">
        <v>6</v>
      </c>
      <c r="S91" s="81">
        <f>T88</f>
        <v>0.23076923076923078</v>
      </c>
      <c r="T91" s="82">
        <f>S82</f>
        <v>14.807692307692308</v>
      </c>
      <c r="U91" s="79" t="s">
        <v>5</v>
      </c>
      <c r="V91" s="80">
        <f>S91*T91</f>
        <v>3.41715976331361</v>
      </c>
      <c r="W91" s="5" t="s">
        <v>30</v>
      </c>
      <c r="AA91" s="40"/>
      <c r="AB91" s="8"/>
      <c r="AF91" s="35"/>
      <c r="AG91" s="35"/>
    </row>
    <row r="92" spans="1:33" ht="16.5" customHeight="1">
      <c r="A92" s="46">
        <v>5</v>
      </c>
      <c r="B92" s="5" t="s">
        <v>7</v>
      </c>
      <c r="L92" s="51"/>
      <c r="M92" s="8"/>
      <c r="P92" s="46">
        <v>5</v>
      </c>
      <c r="Q92" s="5" t="s">
        <v>7</v>
      </c>
      <c r="AA92" s="51"/>
      <c r="AB92" s="8"/>
      <c r="AF92" s="35"/>
      <c r="AG92" s="35"/>
    </row>
    <row r="93" spans="2:33" ht="16.5" customHeight="1">
      <c r="B93" s="5" t="s">
        <v>64</v>
      </c>
      <c r="L93" s="51"/>
      <c r="M93" s="8"/>
      <c r="Q93" s="5" t="s">
        <v>64</v>
      </c>
      <c r="AA93" s="51"/>
      <c r="AB93" s="8"/>
      <c r="AF93" s="35"/>
      <c r="AG93" s="35"/>
    </row>
    <row r="94" spans="2:33" ht="16.5" customHeight="1" thickBot="1">
      <c r="B94" s="5" t="s">
        <v>65</v>
      </c>
      <c r="L94" s="51"/>
      <c r="M94" s="8"/>
      <c r="Q94" s="5" t="s">
        <v>65</v>
      </c>
      <c r="AA94" s="51"/>
      <c r="AB94" s="8"/>
      <c r="AF94" s="35"/>
      <c r="AG94" s="35"/>
    </row>
    <row r="95" spans="2:33" ht="16.5" customHeight="1" thickBot="1">
      <c r="B95" s="53" t="s">
        <v>66</v>
      </c>
      <c r="C95" s="83">
        <f>H74</f>
        <v>2</v>
      </c>
      <c r="D95" s="84">
        <f>D66</f>
        <v>11.756756756756756</v>
      </c>
      <c r="E95" s="85">
        <f>D78</f>
        <v>10.135135135135135</v>
      </c>
      <c r="F95" s="79" t="s">
        <v>83</v>
      </c>
      <c r="G95" s="89">
        <f>C95*(D95-E95)*0.5</f>
        <v>1.621621621621621</v>
      </c>
      <c r="H95" s="55" t="s">
        <v>83</v>
      </c>
      <c r="I95" s="14" t="s">
        <v>26</v>
      </c>
      <c r="J95" s="25"/>
      <c r="K95" s="27"/>
      <c r="L95" s="17"/>
      <c r="M95" s="28"/>
      <c r="Q95" s="53" t="s">
        <v>66</v>
      </c>
      <c r="R95" s="83">
        <f>W74</f>
        <v>1</v>
      </c>
      <c r="S95" s="84">
        <f>S66</f>
        <v>15.961538461538462</v>
      </c>
      <c r="T95" s="85">
        <f>S78</f>
        <v>14.807692307692308</v>
      </c>
      <c r="U95" s="79" t="s">
        <v>83</v>
      </c>
      <c r="V95" s="89">
        <f>R95*(S95-T95)*0.5</f>
        <v>0.5769230769230766</v>
      </c>
      <c r="W95" s="55" t="s">
        <v>83</v>
      </c>
      <c r="X95" s="14" t="s">
        <v>26</v>
      </c>
      <c r="Y95" s="25"/>
      <c r="Z95" s="27"/>
      <c r="AA95" s="17"/>
      <c r="AB95" s="28"/>
      <c r="AF95" s="35"/>
      <c r="AG95" s="35"/>
    </row>
    <row r="96" spans="2:33" ht="16.5" customHeight="1" thickBot="1">
      <c r="B96" s="53"/>
      <c r="C96" s="5" t="s">
        <v>32</v>
      </c>
      <c r="D96" s="84"/>
      <c r="E96" s="85"/>
      <c r="F96" s="36"/>
      <c r="G96" s="99"/>
      <c r="L96" s="51"/>
      <c r="M96" s="8"/>
      <c r="Q96" s="53"/>
      <c r="R96" s="5" t="s">
        <v>32</v>
      </c>
      <c r="S96" s="84"/>
      <c r="T96" s="85"/>
      <c r="U96" s="36"/>
      <c r="V96" s="99"/>
      <c r="AA96" s="51"/>
      <c r="AB96" s="8"/>
      <c r="AF96" s="35"/>
      <c r="AG96" s="35"/>
    </row>
    <row r="97" spans="2:33" ht="16.5" customHeight="1" thickBot="1">
      <c r="B97" s="53" t="s">
        <v>67</v>
      </c>
      <c r="C97" s="86">
        <f>G95</f>
        <v>1.621621621621621</v>
      </c>
      <c r="D97" s="87">
        <f>D82</f>
        <v>20.27027027027027</v>
      </c>
      <c r="E97" s="90">
        <f>C97/D97</f>
        <v>0.07999999999999997</v>
      </c>
      <c r="F97" s="5" t="s">
        <v>21</v>
      </c>
      <c r="L97" s="51"/>
      <c r="M97" s="8"/>
      <c r="Q97" s="53" t="s">
        <v>67</v>
      </c>
      <c r="R97" s="86">
        <f>V95</f>
        <v>0.5769230769230766</v>
      </c>
      <c r="S97" s="87">
        <f>S82</f>
        <v>14.807692307692308</v>
      </c>
      <c r="T97" s="90">
        <f>R97/S97</f>
        <v>0.03896103896103894</v>
      </c>
      <c r="U97" s="5" t="s">
        <v>21</v>
      </c>
      <c r="AA97" s="51"/>
      <c r="AB97" s="8"/>
      <c r="AF97" s="35"/>
      <c r="AG97" s="35"/>
    </row>
    <row r="98" spans="2:33" ht="12.75" customHeight="1">
      <c r="B98" s="53"/>
      <c r="C98" s="96"/>
      <c r="D98" s="97"/>
      <c r="E98" s="121" t="s">
        <v>8</v>
      </c>
      <c r="F98" s="5" t="str">
        <f>IF(E97&gt;0.05,"This tax is inefficient because the excess burden ratio exceeds 5 percent.","This tax is efficient because the excess burden is less than 5 percent.")</f>
        <v>This tax is inefficient because the excess burden ratio exceeds 5 percent.</v>
      </c>
      <c r="L98" s="51"/>
      <c r="M98" s="8"/>
      <c r="Q98" s="53"/>
      <c r="R98" s="96"/>
      <c r="S98" s="97"/>
      <c r="T98" s="98"/>
      <c r="AA98" s="51"/>
      <c r="AB98" s="8"/>
      <c r="AF98" s="35"/>
      <c r="AG98" s="35"/>
    </row>
    <row r="99" spans="2:33" ht="16.5" customHeight="1">
      <c r="B99" s="53"/>
      <c r="C99" s="96"/>
      <c r="D99" s="97"/>
      <c r="E99" s="98"/>
      <c r="L99" s="51"/>
      <c r="M99" s="8"/>
      <c r="Q99" s="53"/>
      <c r="R99" s="96"/>
      <c r="S99" s="97"/>
      <c r="T99" s="98"/>
      <c r="AA99" s="51"/>
      <c r="AB99" s="8"/>
      <c r="AF99" s="35"/>
      <c r="AG99" s="35"/>
    </row>
    <row r="100" spans="32:33" ht="15.75">
      <c r="AF100" s="35"/>
      <c r="AG100" s="35"/>
    </row>
    <row r="101" spans="32:33" ht="15.75">
      <c r="AF101" s="35"/>
      <c r="AG101" s="35"/>
    </row>
    <row r="102" spans="7:33" ht="15.75">
      <c r="G102" s="7"/>
      <c r="V102" s="7"/>
      <c r="AF102" s="35"/>
      <c r="AG102" s="35"/>
    </row>
    <row r="103" spans="7:33" ht="15.75">
      <c r="G103" s="5"/>
      <c r="V103" s="5"/>
      <c r="AF103" s="35"/>
      <c r="AG103" s="35"/>
    </row>
    <row r="104" spans="1:30" ht="0.75" customHeight="1">
      <c r="A104" s="9"/>
      <c r="B104" s="47"/>
      <c r="C104" s="9"/>
      <c r="D104" s="9"/>
      <c r="E104" s="9"/>
      <c r="F104" s="44"/>
      <c r="G104" s="42" t="s">
        <v>16</v>
      </c>
      <c r="H104" s="45">
        <f>$H$74</f>
        <v>2</v>
      </c>
      <c r="I104" s="41" t="s">
        <v>22</v>
      </c>
      <c r="J104" s="9"/>
      <c r="K104" s="9"/>
      <c r="L104" s="44"/>
      <c r="M104" s="44"/>
      <c r="N104" s="44"/>
      <c r="O104" s="44"/>
      <c r="P104" s="9"/>
      <c r="Q104" s="47"/>
      <c r="R104" s="9"/>
      <c r="S104" s="9"/>
      <c r="T104" s="9"/>
      <c r="U104" s="44"/>
      <c r="V104" s="42" t="s">
        <v>16</v>
      </c>
      <c r="W104" s="45">
        <f>$W$74</f>
        <v>1</v>
      </c>
      <c r="X104" s="41" t="s">
        <v>22</v>
      </c>
      <c r="Y104" s="9"/>
      <c r="Z104" s="9"/>
      <c r="AA104" s="44"/>
      <c r="AB104" s="44"/>
      <c r="AC104" s="44"/>
      <c r="AD104" s="44"/>
    </row>
    <row r="105" spans="1:34" s="9" customFormat="1" ht="0.75" customHeight="1">
      <c r="A105" s="5"/>
      <c r="B105" s="46"/>
      <c r="C105" s="4" t="s">
        <v>103</v>
      </c>
      <c r="D105" s="5"/>
      <c r="E105" s="4" t="s">
        <v>104</v>
      </c>
      <c r="F105" s="5"/>
      <c r="G105" s="5"/>
      <c r="H105" s="5"/>
      <c r="I105" s="4" t="s">
        <v>105</v>
      </c>
      <c r="J105" s="5"/>
      <c r="K105" s="5"/>
      <c r="L105" s="5"/>
      <c r="M105" s="5"/>
      <c r="N105" s="8"/>
      <c r="O105" s="5"/>
      <c r="P105" s="5"/>
      <c r="Q105" s="46"/>
      <c r="R105" s="4" t="s">
        <v>103</v>
      </c>
      <c r="S105" s="5"/>
      <c r="T105" s="4" t="s">
        <v>104</v>
      </c>
      <c r="U105" s="5"/>
      <c r="V105" s="5"/>
      <c r="W105" s="5"/>
      <c r="X105" s="4" t="s">
        <v>105</v>
      </c>
      <c r="Y105" s="5"/>
      <c r="Z105" s="5"/>
      <c r="AA105" s="5"/>
      <c r="AB105" s="5"/>
      <c r="AC105" s="8"/>
      <c r="AD105" s="5"/>
      <c r="AE105" s="44"/>
      <c r="AF105" s="40"/>
      <c r="AG105" s="40"/>
      <c r="AH105" s="40"/>
    </row>
    <row r="106" spans="1:34" ht="0.75" customHeight="1">
      <c r="A106" s="5"/>
      <c r="B106" s="48" t="s">
        <v>106</v>
      </c>
      <c r="C106" s="35"/>
      <c r="D106" s="2" t="s">
        <v>107</v>
      </c>
      <c r="E106" s="1" t="s">
        <v>108</v>
      </c>
      <c r="G106" s="5"/>
      <c r="I106" s="1"/>
      <c r="J106" s="4" t="s">
        <v>109</v>
      </c>
      <c r="K106" s="5"/>
      <c r="N106" s="8"/>
      <c r="P106" s="5"/>
      <c r="Q106" s="48" t="s">
        <v>106</v>
      </c>
      <c r="R106" s="35"/>
      <c r="S106" s="2" t="s">
        <v>107</v>
      </c>
      <c r="T106" s="1" t="s">
        <v>108</v>
      </c>
      <c r="V106" s="5"/>
      <c r="X106" s="1"/>
      <c r="Y106" s="4" t="s">
        <v>109</v>
      </c>
      <c r="Z106" s="5"/>
      <c r="AC106" s="8"/>
      <c r="AF106" s="8"/>
      <c r="AG106" s="8"/>
      <c r="AH106" s="8"/>
    </row>
    <row r="107" spans="1:34" ht="0.75" customHeight="1">
      <c r="A107" s="9"/>
      <c r="B107" s="49" t="s">
        <v>110</v>
      </c>
      <c r="C107" s="38" t="s">
        <v>111</v>
      </c>
      <c r="D107" s="38" t="s">
        <v>112</v>
      </c>
      <c r="E107" s="38" t="s">
        <v>113</v>
      </c>
      <c r="F107" s="9"/>
      <c r="G107" s="9"/>
      <c r="H107" s="9"/>
      <c r="I107" s="38"/>
      <c r="J107" s="38" t="s">
        <v>116</v>
      </c>
      <c r="K107" s="38" t="s">
        <v>117</v>
      </c>
      <c r="L107" s="41" t="s">
        <v>118</v>
      </c>
      <c r="M107" s="9"/>
      <c r="N107" s="40"/>
      <c r="O107" s="9"/>
      <c r="P107" s="9"/>
      <c r="Q107" s="49"/>
      <c r="R107" s="38" t="s">
        <v>111</v>
      </c>
      <c r="S107" s="38" t="s">
        <v>112</v>
      </c>
      <c r="T107" s="38" t="s">
        <v>113</v>
      </c>
      <c r="U107" s="9"/>
      <c r="V107" s="9"/>
      <c r="W107" s="9"/>
      <c r="X107" s="38"/>
      <c r="Y107" s="38" t="s">
        <v>116</v>
      </c>
      <c r="Z107" s="38" t="s">
        <v>117</v>
      </c>
      <c r="AA107" s="41" t="s">
        <v>118</v>
      </c>
      <c r="AB107" s="9"/>
      <c r="AC107" s="40"/>
      <c r="AD107" s="9"/>
      <c r="AF107" s="8"/>
      <c r="AG107" s="8"/>
      <c r="AH107" s="8"/>
    </row>
    <row r="108" spans="2:34" s="9" customFormat="1" ht="0.75" customHeight="1">
      <c r="B108" s="91">
        <v>0</v>
      </c>
      <c r="C108" s="40">
        <f>($D$59-B108)/(-$E$59)</f>
        <v>14</v>
      </c>
      <c r="D108" s="40">
        <f aca="true" t="shared" si="0" ref="D108:D138">(B108-$I$59)/$J$59</f>
        <v>-0.5</v>
      </c>
      <c r="E108" s="40">
        <f aca="true" t="shared" si="1" ref="E108:E138">D108+$H$74</f>
        <v>1.5</v>
      </c>
      <c r="F108" s="40">
        <f>IF(E108&lt;C108,$D$79,)</f>
        <v>9.945945945945946</v>
      </c>
      <c r="G108" s="92">
        <f aca="true" t="shared" si="2" ref="G108:G138">IF(E108&lt;C108,(F108-$H$74),)</f>
        <v>7.945945945945946</v>
      </c>
      <c r="I108" s="42">
        <v>0</v>
      </c>
      <c r="J108" s="43">
        <v>0</v>
      </c>
      <c r="K108" s="40">
        <f aca="true" t="shared" si="3" ref="K108:K138">IF((J108-$H$104*I108)&lt;0,0,(J108-$H$104*I108))</f>
        <v>0</v>
      </c>
      <c r="L108" s="40">
        <f>J108-K108</f>
        <v>0</v>
      </c>
      <c r="N108" s="40"/>
      <c r="Q108" s="91">
        <v>0</v>
      </c>
      <c r="R108" s="40">
        <f>($D$59-Q108)/(-$E$59)</f>
        <v>14</v>
      </c>
      <c r="S108" s="40">
        <f aca="true" t="shared" si="4" ref="S108:S138">(Q108-$I$59)/$J$59</f>
        <v>-0.5</v>
      </c>
      <c r="T108" s="40">
        <f aca="true" t="shared" si="5" ref="T108:T138">S108+$H$74</f>
        <v>1.5</v>
      </c>
      <c r="U108" s="40">
        <f>IF(T108&lt;R108,$D$79,)</f>
        <v>9.945945945945946</v>
      </c>
      <c r="V108" s="92">
        <f aca="true" t="shared" si="6" ref="V108:V138">IF(T108&lt;R108,(U108-$H$74),)</f>
        <v>7.945945945945946</v>
      </c>
      <c r="X108" s="42">
        <v>0</v>
      </c>
      <c r="Y108" s="43">
        <v>0</v>
      </c>
      <c r="Z108" s="40">
        <f aca="true" t="shared" si="7" ref="Z108:Z138">IF((Y108-$H$104*X108)&lt;0,0,(Y108-$H$104*X108))</f>
        <v>0</v>
      </c>
      <c r="AA108" s="40">
        <f>Y108-Z108</f>
        <v>0</v>
      </c>
      <c r="AC108" s="40"/>
      <c r="AF108" s="40"/>
      <c r="AG108" s="40"/>
      <c r="AH108" s="40"/>
    </row>
    <row r="109" spans="2:29" s="9" customFormat="1" ht="0.75" customHeight="1">
      <c r="B109" s="91">
        <v>1</v>
      </c>
      <c r="C109" s="40">
        <f>IF((($D$59-B109)/(-$E$59))&lt;0,0,($D$59-B109)/(-$E$59))</f>
        <v>13.6</v>
      </c>
      <c r="D109" s="40">
        <f t="shared" si="0"/>
        <v>0.33333333333333337</v>
      </c>
      <c r="E109" s="40">
        <f t="shared" si="1"/>
        <v>2.3333333333333335</v>
      </c>
      <c r="F109" s="40">
        <f aca="true" t="shared" si="8" ref="F109:F123">IF(E109&lt;C109,$D$79,)</f>
        <v>9.945945945945946</v>
      </c>
      <c r="G109" s="92">
        <f t="shared" si="2"/>
        <v>7.945945945945946</v>
      </c>
      <c r="I109" s="41">
        <v>1</v>
      </c>
      <c r="J109" s="40">
        <f aca="true" t="shared" si="9" ref="J109:J138">IF(C109*I109&gt;0,C109*I109,)</f>
        <v>13.6</v>
      </c>
      <c r="K109" s="40">
        <f t="shared" si="3"/>
        <v>11.6</v>
      </c>
      <c r="L109" s="40">
        <f aca="true" t="shared" si="10" ref="L109:L138">IF(K109&lt;=0,0,J109-K109)</f>
        <v>2</v>
      </c>
      <c r="N109" s="40"/>
      <c r="Q109" s="91">
        <v>1</v>
      </c>
      <c r="R109" s="40">
        <f>IF((($D$59-Q109)/(-$E$59))&lt;0,0,($D$59-Q109)/(-$E$59))</f>
        <v>13.6</v>
      </c>
      <c r="S109" s="40">
        <f t="shared" si="4"/>
        <v>0.33333333333333337</v>
      </c>
      <c r="T109" s="40">
        <f t="shared" si="5"/>
        <v>2.3333333333333335</v>
      </c>
      <c r="U109" s="40">
        <f aca="true" t="shared" si="11" ref="U109:U138">IF(T109&lt;R109,$D$79,)</f>
        <v>9.945945945945946</v>
      </c>
      <c r="V109" s="92">
        <f t="shared" si="6"/>
        <v>7.945945945945946</v>
      </c>
      <c r="X109" s="41">
        <v>1</v>
      </c>
      <c r="Y109" s="40">
        <f aca="true" t="shared" si="12" ref="Y109:Y138">IF(R109*X109&gt;0,R109*X109,)</f>
        <v>13.6</v>
      </c>
      <c r="Z109" s="40">
        <f t="shared" si="7"/>
        <v>11.6</v>
      </c>
      <c r="AA109" s="40">
        <f aca="true" t="shared" si="13" ref="AA109:AA138">IF(Z109&lt;=0,0,Y109-Z109)</f>
        <v>2</v>
      </c>
      <c r="AC109" s="40"/>
    </row>
    <row r="110" spans="2:29" s="9" customFormat="1" ht="0.75" customHeight="1">
      <c r="B110" s="91">
        <v>2</v>
      </c>
      <c r="C110" s="40">
        <f aca="true" t="shared" si="14" ref="C110:C138">IF((($D$59-B110)/(-$E$59))&lt;0,0,($D$59-B110)/(-$E$59))</f>
        <v>13.2</v>
      </c>
      <c r="D110" s="40">
        <f t="shared" si="0"/>
        <v>1.1666666666666667</v>
      </c>
      <c r="E110" s="40">
        <f t="shared" si="1"/>
        <v>3.166666666666667</v>
      </c>
      <c r="F110" s="40">
        <f t="shared" si="8"/>
        <v>9.945945945945946</v>
      </c>
      <c r="G110" s="92">
        <f t="shared" si="2"/>
        <v>7.945945945945946</v>
      </c>
      <c r="I110" s="41">
        <v>2</v>
      </c>
      <c r="J110" s="40">
        <f t="shared" si="9"/>
        <v>26.4</v>
      </c>
      <c r="K110" s="40">
        <f t="shared" si="3"/>
        <v>22.4</v>
      </c>
      <c r="L110" s="40">
        <f t="shared" si="10"/>
        <v>4</v>
      </c>
      <c r="N110" s="40"/>
      <c r="Q110" s="91">
        <v>2</v>
      </c>
      <c r="R110" s="40">
        <f aca="true" t="shared" si="15" ref="R110:R138">IF((($D$59-Q110)/(-$E$59))&lt;0,0,($D$59-Q110)/(-$E$59))</f>
        <v>13.2</v>
      </c>
      <c r="S110" s="40">
        <f t="shared" si="4"/>
        <v>1.1666666666666667</v>
      </c>
      <c r="T110" s="40">
        <f t="shared" si="5"/>
        <v>3.166666666666667</v>
      </c>
      <c r="U110" s="40">
        <f t="shared" si="11"/>
        <v>9.945945945945946</v>
      </c>
      <c r="V110" s="92">
        <f t="shared" si="6"/>
        <v>7.945945945945946</v>
      </c>
      <c r="X110" s="41">
        <v>2</v>
      </c>
      <c r="Y110" s="40">
        <f t="shared" si="12"/>
        <v>26.4</v>
      </c>
      <c r="Z110" s="40">
        <f t="shared" si="7"/>
        <v>22.4</v>
      </c>
      <c r="AA110" s="40">
        <f t="shared" si="13"/>
        <v>4</v>
      </c>
      <c r="AC110" s="40"/>
    </row>
    <row r="111" spans="2:29" s="9" customFormat="1" ht="0.75" customHeight="1">
      <c r="B111" s="91">
        <v>3</v>
      </c>
      <c r="C111" s="40">
        <f t="shared" si="14"/>
        <v>12.8</v>
      </c>
      <c r="D111" s="40">
        <f t="shared" si="0"/>
        <v>2</v>
      </c>
      <c r="E111" s="40">
        <f t="shared" si="1"/>
        <v>4</v>
      </c>
      <c r="F111" s="40">
        <f t="shared" si="8"/>
        <v>9.945945945945946</v>
      </c>
      <c r="G111" s="92">
        <f t="shared" si="2"/>
        <v>7.945945945945946</v>
      </c>
      <c r="I111" s="41">
        <v>3</v>
      </c>
      <c r="J111" s="40">
        <f t="shared" si="9"/>
        <v>38.400000000000006</v>
      </c>
      <c r="K111" s="40">
        <f t="shared" si="3"/>
        <v>32.400000000000006</v>
      </c>
      <c r="L111" s="40">
        <f t="shared" si="10"/>
        <v>6</v>
      </c>
      <c r="N111" s="40"/>
      <c r="Q111" s="91">
        <v>3</v>
      </c>
      <c r="R111" s="40">
        <f t="shared" si="15"/>
        <v>12.8</v>
      </c>
      <c r="S111" s="40">
        <f t="shared" si="4"/>
        <v>2</v>
      </c>
      <c r="T111" s="40">
        <f t="shared" si="5"/>
        <v>4</v>
      </c>
      <c r="U111" s="40">
        <f t="shared" si="11"/>
        <v>9.945945945945946</v>
      </c>
      <c r="V111" s="92">
        <f t="shared" si="6"/>
        <v>7.945945945945946</v>
      </c>
      <c r="X111" s="41">
        <v>3</v>
      </c>
      <c r="Y111" s="40">
        <f t="shared" si="12"/>
        <v>38.400000000000006</v>
      </c>
      <c r="Z111" s="40">
        <f t="shared" si="7"/>
        <v>32.400000000000006</v>
      </c>
      <c r="AA111" s="40">
        <f t="shared" si="13"/>
        <v>6</v>
      </c>
      <c r="AC111" s="40"/>
    </row>
    <row r="112" spans="2:29" s="9" customFormat="1" ht="0.75" customHeight="1">
      <c r="B112" s="91">
        <v>4</v>
      </c>
      <c r="C112" s="40">
        <f t="shared" si="14"/>
        <v>12.4</v>
      </c>
      <c r="D112" s="40">
        <f t="shared" si="0"/>
        <v>2.8333333333333335</v>
      </c>
      <c r="E112" s="40">
        <f t="shared" si="1"/>
        <v>4.833333333333334</v>
      </c>
      <c r="F112" s="40">
        <f t="shared" si="8"/>
        <v>9.945945945945946</v>
      </c>
      <c r="G112" s="92">
        <f t="shared" si="2"/>
        <v>7.945945945945946</v>
      </c>
      <c r="I112" s="41">
        <v>4</v>
      </c>
      <c r="J112" s="40">
        <f t="shared" si="9"/>
        <v>49.6</v>
      </c>
      <c r="K112" s="40">
        <f t="shared" si="3"/>
        <v>41.6</v>
      </c>
      <c r="L112" s="40">
        <f t="shared" si="10"/>
        <v>8</v>
      </c>
      <c r="N112" s="40"/>
      <c r="Q112" s="91">
        <v>4</v>
      </c>
      <c r="R112" s="40">
        <f t="shared" si="15"/>
        <v>12.4</v>
      </c>
      <c r="S112" s="40">
        <f t="shared" si="4"/>
        <v>2.8333333333333335</v>
      </c>
      <c r="T112" s="40">
        <f t="shared" si="5"/>
        <v>4.833333333333334</v>
      </c>
      <c r="U112" s="40">
        <f t="shared" si="11"/>
        <v>9.945945945945946</v>
      </c>
      <c r="V112" s="92">
        <f t="shared" si="6"/>
        <v>7.945945945945946</v>
      </c>
      <c r="X112" s="41">
        <v>4</v>
      </c>
      <c r="Y112" s="40">
        <f t="shared" si="12"/>
        <v>49.6</v>
      </c>
      <c r="Z112" s="40">
        <f t="shared" si="7"/>
        <v>41.6</v>
      </c>
      <c r="AA112" s="40">
        <f t="shared" si="13"/>
        <v>8</v>
      </c>
      <c r="AC112" s="40"/>
    </row>
    <row r="113" spans="2:29" s="9" customFormat="1" ht="0.75" customHeight="1">
      <c r="B113" s="91">
        <v>5</v>
      </c>
      <c r="C113" s="40">
        <f t="shared" si="14"/>
        <v>12</v>
      </c>
      <c r="D113" s="40">
        <f t="shared" si="0"/>
        <v>3.666666666666667</v>
      </c>
      <c r="E113" s="40">
        <f t="shared" si="1"/>
        <v>5.666666666666667</v>
      </c>
      <c r="F113" s="40">
        <f t="shared" si="8"/>
        <v>9.945945945945946</v>
      </c>
      <c r="G113" s="92">
        <f t="shared" si="2"/>
        <v>7.945945945945946</v>
      </c>
      <c r="I113" s="41">
        <v>5</v>
      </c>
      <c r="J113" s="40">
        <f t="shared" si="9"/>
        <v>60</v>
      </c>
      <c r="K113" s="40">
        <f t="shared" si="3"/>
        <v>50</v>
      </c>
      <c r="L113" s="40">
        <f t="shared" si="10"/>
        <v>10</v>
      </c>
      <c r="N113" s="40"/>
      <c r="Q113" s="91">
        <v>5</v>
      </c>
      <c r="R113" s="40">
        <f t="shared" si="15"/>
        <v>12</v>
      </c>
      <c r="S113" s="40">
        <f t="shared" si="4"/>
        <v>3.666666666666667</v>
      </c>
      <c r="T113" s="40">
        <f t="shared" si="5"/>
        <v>5.666666666666667</v>
      </c>
      <c r="U113" s="40">
        <f t="shared" si="11"/>
        <v>9.945945945945946</v>
      </c>
      <c r="V113" s="92">
        <f t="shared" si="6"/>
        <v>7.945945945945946</v>
      </c>
      <c r="X113" s="41">
        <v>5</v>
      </c>
      <c r="Y113" s="40">
        <f t="shared" si="12"/>
        <v>60</v>
      </c>
      <c r="Z113" s="40">
        <f t="shared" si="7"/>
        <v>50</v>
      </c>
      <c r="AA113" s="40">
        <f t="shared" si="13"/>
        <v>10</v>
      </c>
      <c r="AC113" s="40"/>
    </row>
    <row r="114" spans="2:29" s="9" customFormat="1" ht="0.75" customHeight="1">
      <c r="B114" s="91">
        <v>6</v>
      </c>
      <c r="C114" s="40">
        <f t="shared" si="14"/>
        <v>11.6</v>
      </c>
      <c r="D114" s="40">
        <f t="shared" si="0"/>
        <v>4.500000000000001</v>
      </c>
      <c r="E114" s="40">
        <f t="shared" si="1"/>
        <v>6.500000000000001</v>
      </c>
      <c r="F114" s="40">
        <f t="shared" si="8"/>
        <v>9.945945945945946</v>
      </c>
      <c r="G114" s="92">
        <f t="shared" si="2"/>
        <v>7.945945945945946</v>
      </c>
      <c r="I114" s="41">
        <v>6</v>
      </c>
      <c r="J114" s="40">
        <f t="shared" si="9"/>
        <v>69.6</v>
      </c>
      <c r="K114" s="40">
        <f t="shared" si="3"/>
        <v>57.599999999999994</v>
      </c>
      <c r="L114" s="40">
        <f t="shared" si="10"/>
        <v>12</v>
      </c>
      <c r="N114" s="40"/>
      <c r="Q114" s="91">
        <v>6</v>
      </c>
      <c r="R114" s="40">
        <f t="shared" si="15"/>
        <v>11.6</v>
      </c>
      <c r="S114" s="40">
        <f t="shared" si="4"/>
        <v>4.500000000000001</v>
      </c>
      <c r="T114" s="40">
        <f t="shared" si="5"/>
        <v>6.500000000000001</v>
      </c>
      <c r="U114" s="40">
        <f t="shared" si="11"/>
        <v>9.945945945945946</v>
      </c>
      <c r="V114" s="92">
        <f t="shared" si="6"/>
        <v>7.945945945945946</v>
      </c>
      <c r="X114" s="41">
        <v>6</v>
      </c>
      <c r="Y114" s="40">
        <f t="shared" si="12"/>
        <v>69.6</v>
      </c>
      <c r="Z114" s="40">
        <f t="shared" si="7"/>
        <v>57.599999999999994</v>
      </c>
      <c r="AA114" s="40">
        <f t="shared" si="13"/>
        <v>12</v>
      </c>
      <c r="AC114" s="40"/>
    </row>
    <row r="115" spans="2:29" s="9" customFormat="1" ht="0.75" customHeight="1">
      <c r="B115" s="91">
        <v>7</v>
      </c>
      <c r="C115" s="40">
        <f t="shared" si="14"/>
        <v>11.2</v>
      </c>
      <c r="D115" s="40">
        <f t="shared" si="0"/>
        <v>5.333333333333334</v>
      </c>
      <c r="E115" s="40">
        <f t="shared" si="1"/>
        <v>7.333333333333334</v>
      </c>
      <c r="F115" s="40">
        <f t="shared" si="8"/>
        <v>9.945945945945946</v>
      </c>
      <c r="G115" s="92">
        <f t="shared" si="2"/>
        <v>7.945945945945946</v>
      </c>
      <c r="I115" s="41">
        <v>7</v>
      </c>
      <c r="J115" s="40">
        <f t="shared" si="9"/>
        <v>78.39999999999999</v>
      </c>
      <c r="K115" s="40">
        <f t="shared" si="3"/>
        <v>64.39999999999999</v>
      </c>
      <c r="L115" s="40">
        <f t="shared" si="10"/>
        <v>14</v>
      </c>
      <c r="N115" s="40"/>
      <c r="Q115" s="91">
        <v>7</v>
      </c>
      <c r="R115" s="40">
        <f t="shared" si="15"/>
        <v>11.2</v>
      </c>
      <c r="S115" s="40">
        <f t="shared" si="4"/>
        <v>5.333333333333334</v>
      </c>
      <c r="T115" s="40">
        <f t="shared" si="5"/>
        <v>7.333333333333334</v>
      </c>
      <c r="U115" s="40">
        <f t="shared" si="11"/>
        <v>9.945945945945946</v>
      </c>
      <c r="V115" s="92">
        <f t="shared" si="6"/>
        <v>7.945945945945946</v>
      </c>
      <c r="X115" s="41">
        <v>7</v>
      </c>
      <c r="Y115" s="40">
        <f t="shared" si="12"/>
        <v>78.39999999999999</v>
      </c>
      <c r="Z115" s="40">
        <f t="shared" si="7"/>
        <v>64.39999999999999</v>
      </c>
      <c r="AA115" s="40">
        <f t="shared" si="13"/>
        <v>14</v>
      </c>
      <c r="AC115" s="40"/>
    </row>
    <row r="116" spans="2:29" s="9" customFormat="1" ht="0.75" customHeight="1">
      <c r="B116" s="91">
        <v>8</v>
      </c>
      <c r="C116" s="40">
        <f t="shared" si="14"/>
        <v>10.8</v>
      </c>
      <c r="D116" s="40">
        <f t="shared" si="0"/>
        <v>6.166666666666667</v>
      </c>
      <c r="E116" s="40">
        <f t="shared" si="1"/>
        <v>8.166666666666668</v>
      </c>
      <c r="F116" s="40">
        <f t="shared" si="8"/>
        <v>9.945945945945946</v>
      </c>
      <c r="G116" s="92">
        <f t="shared" si="2"/>
        <v>7.945945945945946</v>
      </c>
      <c r="I116" s="41">
        <v>8</v>
      </c>
      <c r="J116" s="40">
        <f t="shared" si="9"/>
        <v>86.4</v>
      </c>
      <c r="K116" s="40">
        <f t="shared" si="3"/>
        <v>70.4</v>
      </c>
      <c r="L116" s="40">
        <f t="shared" si="10"/>
        <v>16</v>
      </c>
      <c r="N116" s="40"/>
      <c r="Q116" s="91">
        <v>8</v>
      </c>
      <c r="R116" s="40">
        <f t="shared" si="15"/>
        <v>10.8</v>
      </c>
      <c r="S116" s="40">
        <f t="shared" si="4"/>
        <v>6.166666666666667</v>
      </c>
      <c r="T116" s="40">
        <f t="shared" si="5"/>
        <v>8.166666666666668</v>
      </c>
      <c r="U116" s="40">
        <f t="shared" si="11"/>
        <v>9.945945945945946</v>
      </c>
      <c r="V116" s="92">
        <f t="shared" si="6"/>
        <v>7.945945945945946</v>
      </c>
      <c r="X116" s="41">
        <v>8</v>
      </c>
      <c r="Y116" s="40">
        <f t="shared" si="12"/>
        <v>86.4</v>
      </c>
      <c r="Z116" s="40">
        <f t="shared" si="7"/>
        <v>70.4</v>
      </c>
      <c r="AA116" s="40">
        <f t="shared" si="13"/>
        <v>16</v>
      </c>
      <c r="AC116" s="40"/>
    </row>
    <row r="117" spans="2:29" s="9" customFormat="1" ht="0.75" customHeight="1">
      <c r="B117" s="91">
        <v>9</v>
      </c>
      <c r="C117" s="40">
        <f t="shared" si="14"/>
        <v>10.4</v>
      </c>
      <c r="D117" s="40">
        <f t="shared" si="0"/>
        <v>7.000000000000001</v>
      </c>
      <c r="E117" s="40">
        <f t="shared" si="1"/>
        <v>9</v>
      </c>
      <c r="F117" s="40">
        <f t="shared" si="8"/>
        <v>9.945945945945946</v>
      </c>
      <c r="G117" s="92">
        <f t="shared" si="2"/>
        <v>7.945945945945946</v>
      </c>
      <c r="I117" s="41">
        <v>9</v>
      </c>
      <c r="J117" s="40">
        <f t="shared" si="9"/>
        <v>93.60000000000001</v>
      </c>
      <c r="K117" s="40">
        <f t="shared" si="3"/>
        <v>75.60000000000001</v>
      </c>
      <c r="L117" s="40">
        <f t="shared" si="10"/>
        <v>18</v>
      </c>
      <c r="N117" s="40"/>
      <c r="Q117" s="91">
        <v>9</v>
      </c>
      <c r="R117" s="40">
        <f t="shared" si="15"/>
        <v>10.4</v>
      </c>
      <c r="S117" s="40">
        <f t="shared" si="4"/>
        <v>7.000000000000001</v>
      </c>
      <c r="T117" s="40">
        <f t="shared" si="5"/>
        <v>9</v>
      </c>
      <c r="U117" s="40">
        <f t="shared" si="11"/>
        <v>9.945945945945946</v>
      </c>
      <c r="V117" s="92">
        <f t="shared" si="6"/>
        <v>7.945945945945946</v>
      </c>
      <c r="X117" s="41">
        <v>9</v>
      </c>
      <c r="Y117" s="40">
        <f t="shared" si="12"/>
        <v>93.60000000000001</v>
      </c>
      <c r="Z117" s="40">
        <f t="shared" si="7"/>
        <v>75.60000000000001</v>
      </c>
      <c r="AA117" s="40">
        <f t="shared" si="13"/>
        <v>18</v>
      </c>
      <c r="AC117" s="40"/>
    </row>
    <row r="118" spans="2:29" s="9" customFormat="1" ht="0.75" customHeight="1">
      <c r="B118" s="91">
        <v>10</v>
      </c>
      <c r="C118" s="40">
        <f t="shared" si="14"/>
        <v>10</v>
      </c>
      <c r="D118" s="40">
        <f t="shared" si="0"/>
        <v>7.833333333333334</v>
      </c>
      <c r="E118" s="40">
        <f t="shared" si="1"/>
        <v>9.833333333333334</v>
      </c>
      <c r="F118" s="40">
        <f t="shared" si="8"/>
        <v>9.945945945945946</v>
      </c>
      <c r="G118" s="92">
        <f t="shared" si="2"/>
        <v>7.945945945945946</v>
      </c>
      <c r="I118" s="41">
        <v>10</v>
      </c>
      <c r="J118" s="40">
        <f t="shared" si="9"/>
        <v>100</v>
      </c>
      <c r="K118" s="40">
        <f t="shared" si="3"/>
        <v>80</v>
      </c>
      <c r="L118" s="40">
        <f t="shared" si="10"/>
        <v>20</v>
      </c>
      <c r="N118" s="40"/>
      <c r="Q118" s="91">
        <v>10</v>
      </c>
      <c r="R118" s="40">
        <f t="shared" si="15"/>
        <v>10</v>
      </c>
      <c r="S118" s="40">
        <f t="shared" si="4"/>
        <v>7.833333333333334</v>
      </c>
      <c r="T118" s="40">
        <f t="shared" si="5"/>
        <v>9.833333333333334</v>
      </c>
      <c r="U118" s="40">
        <f t="shared" si="11"/>
        <v>9.945945945945946</v>
      </c>
      <c r="V118" s="92">
        <f t="shared" si="6"/>
        <v>7.945945945945946</v>
      </c>
      <c r="X118" s="41">
        <v>10</v>
      </c>
      <c r="Y118" s="40">
        <f t="shared" si="12"/>
        <v>100</v>
      </c>
      <c r="Z118" s="40">
        <f t="shared" si="7"/>
        <v>80</v>
      </c>
      <c r="AA118" s="40">
        <f t="shared" si="13"/>
        <v>20</v>
      </c>
      <c r="AC118" s="40"/>
    </row>
    <row r="119" spans="2:29" s="9" customFormat="1" ht="0.75" customHeight="1">
      <c r="B119" s="91">
        <v>11</v>
      </c>
      <c r="C119" s="40">
        <f t="shared" si="14"/>
        <v>9.6</v>
      </c>
      <c r="D119" s="40">
        <f t="shared" si="0"/>
        <v>8.666666666666668</v>
      </c>
      <c r="E119" s="40">
        <f t="shared" si="1"/>
        <v>10.666666666666668</v>
      </c>
      <c r="F119" s="40">
        <f t="shared" si="8"/>
        <v>0</v>
      </c>
      <c r="G119" s="92">
        <f t="shared" si="2"/>
        <v>0</v>
      </c>
      <c r="I119" s="41">
        <v>11</v>
      </c>
      <c r="J119" s="40">
        <f t="shared" si="9"/>
        <v>105.6</v>
      </c>
      <c r="K119" s="40">
        <f t="shared" si="3"/>
        <v>83.6</v>
      </c>
      <c r="L119" s="40">
        <f t="shared" si="10"/>
        <v>22</v>
      </c>
      <c r="N119" s="40"/>
      <c r="Q119" s="91">
        <v>11</v>
      </c>
      <c r="R119" s="40">
        <f t="shared" si="15"/>
        <v>9.6</v>
      </c>
      <c r="S119" s="40">
        <f t="shared" si="4"/>
        <v>8.666666666666668</v>
      </c>
      <c r="T119" s="40">
        <f t="shared" si="5"/>
        <v>10.666666666666668</v>
      </c>
      <c r="U119" s="40">
        <f t="shared" si="11"/>
        <v>0</v>
      </c>
      <c r="V119" s="92">
        <f t="shared" si="6"/>
        <v>0</v>
      </c>
      <c r="X119" s="41">
        <v>11</v>
      </c>
      <c r="Y119" s="40">
        <f t="shared" si="12"/>
        <v>105.6</v>
      </c>
      <c r="Z119" s="40">
        <f t="shared" si="7"/>
        <v>83.6</v>
      </c>
      <c r="AA119" s="40">
        <f t="shared" si="13"/>
        <v>22</v>
      </c>
      <c r="AC119" s="40"/>
    </row>
    <row r="120" spans="2:29" s="9" customFormat="1" ht="0.75" customHeight="1">
      <c r="B120" s="91">
        <v>12</v>
      </c>
      <c r="C120" s="40">
        <f t="shared" si="14"/>
        <v>9.2</v>
      </c>
      <c r="D120" s="40">
        <f t="shared" si="0"/>
        <v>9.5</v>
      </c>
      <c r="E120" s="40">
        <f t="shared" si="1"/>
        <v>11.5</v>
      </c>
      <c r="F120" s="40">
        <f t="shared" si="8"/>
        <v>0</v>
      </c>
      <c r="G120" s="92">
        <f t="shared" si="2"/>
        <v>0</v>
      </c>
      <c r="I120" s="41">
        <v>12</v>
      </c>
      <c r="J120" s="40">
        <f t="shared" si="9"/>
        <v>110.39999999999999</v>
      </c>
      <c r="K120" s="40">
        <f t="shared" si="3"/>
        <v>86.39999999999999</v>
      </c>
      <c r="L120" s="40">
        <f t="shared" si="10"/>
        <v>24</v>
      </c>
      <c r="N120" s="40"/>
      <c r="Q120" s="91">
        <v>12</v>
      </c>
      <c r="R120" s="40">
        <f t="shared" si="15"/>
        <v>9.2</v>
      </c>
      <c r="S120" s="40">
        <f t="shared" si="4"/>
        <v>9.5</v>
      </c>
      <c r="T120" s="40">
        <f t="shared" si="5"/>
        <v>11.5</v>
      </c>
      <c r="U120" s="40">
        <f t="shared" si="11"/>
        <v>0</v>
      </c>
      <c r="V120" s="92">
        <f t="shared" si="6"/>
        <v>0</v>
      </c>
      <c r="X120" s="41">
        <v>12</v>
      </c>
      <c r="Y120" s="40">
        <f t="shared" si="12"/>
        <v>110.39999999999999</v>
      </c>
      <c r="Z120" s="40">
        <f t="shared" si="7"/>
        <v>86.39999999999999</v>
      </c>
      <c r="AA120" s="40">
        <f t="shared" si="13"/>
        <v>24</v>
      </c>
      <c r="AC120" s="40"/>
    </row>
    <row r="121" spans="2:29" s="9" customFormat="1" ht="0.75" customHeight="1">
      <c r="B121" s="91">
        <v>13</v>
      </c>
      <c r="C121" s="40">
        <f t="shared" si="14"/>
        <v>8.8</v>
      </c>
      <c r="D121" s="40">
        <f t="shared" si="0"/>
        <v>10.333333333333334</v>
      </c>
      <c r="E121" s="40">
        <f t="shared" si="1"/>
        <v>12.333333333333334</v>
      </c>
      <c r="F121" s="40">
        <f t="shared" si="8"/>
        <v>0</v>
      </c>
      <c r="G121" s="92">
        <f t="shared" si="2"/>
        <v>0</v>
      </c>
      <c r="I121" s="41">
        <v>13</v>
      </c>
      <c r="J121" s="40">
        <f t="shared" si="9"/>
        <v>114.4</v>
      </c>
      <c r="K121" s="40">
        <f t="shared" si="3"/>
        <v>88.4</v>
      </c>
      <c r="L121" s="40">
        <f t="shared" si="10"/>
        <v>26</v>
      </c>
      <c r="N121" s="40"/>
      <c r="Q121" s="91">
        <v>13</v>
      </c>
      <c r="R121" s="40">
        <f t="shared" si="15"/>
        <v>8.8</v>
      </c>
      <c r="S121" s="40">
        <f t="shared" si="4"/>
        <v>10.333333333333334</v>
      </c>
      <c r="T121" s="40">
        <f t="shared" si="5"/>
        <v>12.333333333333334</v>
      </c>
      <c r="U121" s="40">
        <f t="shared" si="11"/>
        <v>0</v>
      </c>
      <c r="V121" s="92">
        <f t="shared" si="6"/>
        <v>0</v>
      </c>
      <c r="X121" s="41">
        <v>13</v>
      </c>
      <c r="Y121" s="40">
        <f t="shared" si="12"/>
        <v>114.4</v>
      </c>
      <c r="Z121" s="40">
        <f t="shared" si="7"/>
        <v>88.4</v>
      </c>
      <c r="AA121" s="40">
        <f t="shared" si="13"/>
        <v>26</v>
      </c>
      <c r="AC121" s="40"/>
    </row>
    <row r="122" spans="2:29" s="9" customFormat="1" ht="0.75" customHeight="1">
      <c r="B122" s="91">
        <v>14</v>
      </c>
      <c r="C122" s="40">
        <f t="shared" si="14"/>
        <v>8.4</v>
      </c>
      <c r="D122" s="40">
        <f t="shared" si="0"/>
        <v>11.166666666666668</v>
      </c>
      <c r="E122" s="40">
        <f t="shared" si="1"/>
        <v>13.166666666666668</v>
      </c>
      <c r="F122" s="40">
        <f t="shared" si="8"/>
        <v>0</v>
      </c>
      <c r="G122" s="92">
        <f t="shared" si="2"/>
        <v>0</v>
      </c>
      <c r="I122" s="41">
        <v>14</v>
      </c>
      <c r="J122" s="40">
        <f t="shared" si="9"/>
        <v>117.60000000000001</v>
      </c>
      <c r="K122" s="40">
        <f t="shared" si="3"/>
        <v>89.60000000000001</v>
      </c>
      <c r="L122" s="40">
        <f t="shared" si="10"/>
        <v>28</v>
      </c>
      <c r="N122" s="40"/>
      <c r="Q122" s="91">
        <v>14</v>
      </c>
      <c r="R122" s="40">
        <f t="shared" si="15"/>
        <v>8.4</v>
      </c>
      <c r="S122" s="40">
        <f t="shared" si="4"/>
        <v>11.166666666666668</v>
      </c>
      <c r="T122" s="40">
        <f t="shared" si="5"/>
        <v>13.166666666666668</v>
      </c>
      <c r="U122" s="40">
        <f t="shared" si="11"/>
        <v>0</v>
      </c>
      <c r="V122" s="92">
        <f t="shared" si="6"/>
        <v>0</v>
      </c>
      <c r="X122" s="41">
        <v>14</v>
      </c>
      <c r="Y122" s="40">
        <f t="shared" si="12"/>
        <v>117.60000000000001</v>
      </c>
      <c r="Z122" s="40">
        <f t="shared" si="7"/>
        <v>89.60000000000001</v>
      </c>
      <c r="AA122" s="40">
        <f t="shared" si="13"/>
        <v>28</v>
      </c>
      <c r="AC122" s="40"/>
    </row>
    <row r="123" spans="2:29" s="9" customFormat="1" ht="0.75" customHeight="1">
      <c r="B123" s="91">
        <v>15</v>
      </c>
      <c r="C123" s="40">
        <f t="shared" si="14"/>
        <v>8</v>
      </c>
      <c r="D123" s="40">
        <f t="shared" si="0"/>
        <v>12</v>
      </c>
      <c r="E123" s="40">
        <f t="shared" si="1"/>
        <v>14</v>
      </c>
      <c r="F123" s="40">
        <f t="shared" si="8"/>
        <v>0</v>
      </c>
      <c r="G123" s="92">
        <f t="shared" si="2"/>
        <v>0</v>
      </c>
      <c r="I123" s="41">
        <v>15</v>
      </c>
      <c r="J123" s="40">
        <f t="shared" si="9"/>
        <v>120</v>
      </c>
      <c r="K123" s="40">
        <f t="shared" si="3"/>
        <v>90</v>
      </c>
      <c r="L123" s="40">
        <f t="shared" si="10"/>
        <v>30</v>
      </c>
      <c r="N123" s="40"/>
      <c r="Q123" s="91">
        <v>15</v>
      </c>
      <c r="R123" s="40">
        <f t="shared" si="15"/>
        <v>8</v>
      </c>
      <c r="S123" s="40">
        <f t="shared" si="4"/>
        <v>12</v>
      </c>
      <c r="T123" s="40">
        <f t="shared" si="5"/>
        <v>14</v>
      </c>
      <c r="U123" s="40">
        <f t="shared" si="11"/>
        <v>0</v>
      </c>
      <c r="V123" s="92">
        <f t="shared" si="6"/>
        <v>0</v>
      </c>
      <c r="X123" s="41">
        <v>15</v>
      </c>
      <c r="Y123" s="40">
        <f t="shared" si="12"/>
        <v>120</v>
      </c>
      <c r="Z123" s="40">
        <f t="shared" si="7"/>
        <v>90</v>
      </c>
      <c r="AA123" s="40">
        <f t="shared" si="13"/>
        <v>30</v>
      </c>
      <c r="AC123" s="40"/>
    </row>
    <row r="124" spans="2:29" s="9" customFormat="1" ht="0.75" customHeight="1">
      <c r="B124" s="91">
        <v>16</v>
      </c>
      <c r="C124" s="40">
        <f t="shared" si="14"/>
        <v>7.6</v>
      </c>
      <c r="D124" s="40">
        <f t="shared" si="0"/>
        <v>12.833333333333334</v>
      </c>
      <c r="E124" s="40">
        <f t="shared" si="1"/>
        <v>14.833333333333334</v>
      </c>
      <c r="F124" s="40">
        <f aca="true" t="shared" si="16" ref="F124:F138">IF(E124&lt;C124,$D$79,)</f>
        <v>0</v>
      </c>
      <c r="G124" s="92">
        <f t="shared" si="2"/>
        <v>0</v>
      </c>
      <c r="I124" s="41">
        <v>16</v>
      </c>
      <c r="J124" s="40">
        <f t="shared" si="9"/>
        <v>121.6</v>
      </c>
      <c r="K124" s="40">
        <f t="shared" si="3"/>
        <v>89.6</v>
      </c>
      <c r="L124" s="40">
        <f t="shared" si="10"/>
        <v>32</v>
      </c>
      <c r="N124" s="40"/>
      <c r="Q124" s="91">
        <v>16</v>
      </c>
      <c r="R124" s="40">
        <f t="shared" si="15"/>
        <v>7.6</v>
      </c>
      <c r="S124" s="40">
        <f t="shared" si="4"/>
        <v>12.833333333333334</v>
      </c>
      <c r="T124" s="40">
        <f t="shared" si="5"/>
        <v>14.833333333333334</v>
      </c>
      <c r="U124" s="40">
        <f t="shared" si="11"/>
        <v>0</v>
      </c>
      <c r="V124" s="92">
        <f t="shared" si="6"/>
        <v>0</v>
      </c>
      <c r="X124" s="41">
        <v>16</v>
      </c>
      <c r="Y124" s="40">
        <f t="shared" si="12"/>
        <v>121.6</v>
      </c>
      <c r="Z124" s="40">
        <f t="shared" si="7"/>
        <v>89.6</v>
      </c>
      <c r="AA124" s="40">
        <f t="shared" si="13"/>
        <v>32</v>
      </c>
      <c r="AC124" s="40"/>
    </row>
    <row r="125" spans="2:29" s="9" customFormat="1" ht="0.75" customHeight="1">
      <c r="B125" s="91">
        <v>17</v>
      </c>
      <c r="C125" s="40">
        <f t="shared" si="14"/>
        <v>7.2</v>
      </c>
      <c r="D125" s="40">
        <f t="shared" si="0"/>
        <v>13.666666666666666</v>
      </c>
      <c r="E125" s="40">
        <f t="shared" si="1"/>
        <v>15.666666666666666</v>
      </c>
      <c r="F125" s="40">
        <f t="shared" si="16"/>
        <v>0</v>
      </c>
      <c r="G125" s="92">
        <f t="shared" si="2"/>
        <v>0</v>
      </c>
      <c r="I125" s="41">
        <v>17</v>
      </c>
      <c r="J125" s="40">
        <f t="shared" si="9"/>
        <v>122.4</v>
      </c>
      <c r="K125" s="40">
        <f t="shared" si="3"/>
        <v>88.4</v>
      </c>
      <c r="L125" s="40">
        <f t="shared" si="10"/>
        <v>34</v>
      </c>
      <c r="N125" s="40"/>
      <c r="Q125" s="91">
        <v>17</v>
      </c>
      <c r="R125" s="40">
        <f t="shared" si="15"/>
        <v>7.2</v>
      </c>
      <c r="S125" s="40">
        <f t="shared" si="4"/>
        <v>13.666666666666666</v>
      </c>
      <c r="T125" s="40">
        <f t="shared" si="5"/>
        <v>15.666666666666666</v>
      </c>
      <c r="U125" s="40">
        <f t="shared" si="11"/>
        <v>0</v>
      </c>
      <c r="V125" s="92">
        <f t="shared" si="6"/>
        <v>0</v>
      </c>
      <c r="X125" s="41">
        <v>17</v>
      </c>
      <c r="Y125" s="40">
        <f t="shared" si="12"/>
        <v>122.4</v>
      </c>
      <c r="Z125" s="40">
        <f t="shared" si="7"/>
        <v>88.4</v>
      </c>
      <c r="AA125" s="40">
        <f t="shared" si="13"/>
        <v>34</v>
      </c>
      <c r="AC125" s="40"/>
    </row>
    <row r="126" spans="2:29" s="9" customFormat="1" ht="0.75" customHeight="1">
      <c r="B126" s="91">
        <v>18</v>
      </c>
      <c r="C126" s="40">
        <f t="shared" si="14"/>
        <v>6.8</v>
      </c>
      <c r="D126" s="40">
        <f t="shared" si="0"/>
        <v>14.5</v>
      </c>
      <c r="E126" s="40">
        <f t="shared" si="1"/>
        <v>16.5</v>
      </c>
      <c r="F126" s="40">
        <f t="shared" si="16"/>
        <v>0</v>
      </c>
      <c r="G126" s="92">
        <f t="shared" si="2"/>
        <v>0</v>
      </c>
      <c r="I126" s="41">
        <v>18</v>
      </c>
      <c r="J126" s="40">
        <f t="shared" si="9"/>
        <v>122.39999999999999</v>
      </c>
      <c r="K126" s="40">
        <f t="shared" si="3"/>
        <v>86.39999999999999</v>
      </c>
      <c r="L126" s="40">
        <f t="shared" si="10"/>
        <v>36</v>
      </c>
      <c r="N126" s="40"/>
      <c r="Q126" s="91">
        <v>18</v>
      </c>
      <c r="R126" s="40">
        <f t="shared" si="15"/>
        <v>6.8</v>
      </c>
      <c r="S126" s="40">
        <f t="shared" si="4"/>
        <v>14.5</v>
      </c>
      <c r="T126" s="40">
        <f t="shared" si="5"/>
        <v>16.5</v>
      </c>
      <c r="U126" s="40">
        <f t="shared" si="11"/>
        <v>0</v>
      </c>
      <c r="V126" s="92">
        <f t="shared" si="6"/>
        <v>0</v>
      </c>
      <c r="X126" s="41">
        <v>18</v>
      </c>
      <c r="Y126" s="40">
        <f t="shared" si="12"/>
        <v>122.39999999999999</v>
      </c>
      <c r="Z126" s="40">
        <f t="shared" si="7"/>
        <v>86.39999999999999</v>
      </c>
      <c r="AA126" s="40">
        <f t="shared" si="13"/>
        <v>36</v>
      </c>
      <c r="AC126" s="40"/>
    </row>
    <row r="127" spans="2:29" s="9" customFormat="1" ht="0.75" customHeight="1">
      <c r="B127" s="91">
        <v>19</v>
      </c>
      <c r="C127" s="40">
        <f t="shared" si="14"/>
        <v>6.4</v>
      </c>
      <c r="D127" s="40">
        <f t="shared" si="0"/>
        <v>15.333333333333332</v>
      </c>
      <c r="E127" s="40">
        <f t="shared" si="1"/>
        <v>17.333333333333332</v>
      </c>
      <c r="F127" s="40">
        <f t="shared" si="16"/>
        <v>0</v>
      </c>
      <c r="G127" s="92">
        <f t="shared" si="2"/>
        <v>0</v>
      </c>
      <c r="I127" s="41">
        <v>19</v>
      </c>
      <c r="J127" s="40">
        <f t="shared" si="9"/>
        <v>121.60000000000001</v>
      </c>
      <c r="K127" s="40">
        <f t="shared" si="3"/>
        <v>83.60000000000001</v>
      </c>
      <c r="L127" s="40">
        <f t="shared" si="10"/>
        <v>38</v>
      </c>
      <c r="N127" s="40"/>
      <c r="Q127" s="91">
        <v>19</v>
      </c>
      <c r="R127" s="40">
        <f t="shared" si="15"/>
        <v>6.4</v>
      </c>
      <c r="S127" s="40">
        <f t="shared" si="4"/>
        <v>15.333333333333332</v>
      </c>
      <c r="T127" s="40">
        <f t="shared" si="5"/>
        <v>17.333333333333332</v>
      </c>
      <c r="U127" s="40">
        <f t="shared" si="11"/>
        <v>0</v>
      </c>
      <c r="V127" s="92">
        <f t="shared" si="6"/>
        <v>0</v>
      </c>
      <c r="X127" s="41">
        <v>19</v>
      </c>
      <c r="Y127" s="40">
        <f t="shared" si="12"/>
        <v>121.60000000000001</v>
      </c>
      <c r="Z127" s="40">
        <f t="shared" si="7"/>
        <v>83.60000000000001</v>
      </c>
      <c r="AA127" s="40">
        <f t="shared" si="13"/>
        <v>38</v>
      </c>
      <c r="AC127" s="40"/>
    </row>
    <row r="128" spans="2:29" s="9" customFormat="1" ht="0.75" customHeight="1">
      <c r="B128" s="91">
        <v>20</v>
      </c>
      <c r="C128" s="40">
        <f t="shared" si="14"/>
        <v>6</v>
      </c>
      <c r="D128" s="40">
        <f t="shared" si="0"/>
        <v>16.166666666666668</v>
      </c>
      <c r="E128" s="40">
        <f t="shared" si="1"/>
        <v>18.166666666666668</v>
      </c>
      <c r="F128" s="40">
        <f t="shared" si="16"/>
        <v>0</v>
      </c>
      <c r="G128" s="92">
        <f t="shared" si="2"/>
        <v>0</v>
      </c>
      <c r="I128" s="41">
        <v>20</v>
      </c>
      <c r="J128" s="40">
        <f t="shared" si="9"/>
        <v>120</v>
      </c>
      <c r="K128" s="40">
        <f t="shared" si="3"/>
        <v>80</v>
      </c>
      <c r="L128" s="40">
        <f t="shared" si="10"/>
        <v>40</v>
      </c>
      <c r="N128" s="40"/>
      <c r="Q128" s="91">
        <v>20</v>
      </c>
      <c r="R128" s="40">
        <f t="shared" si="15"/>
        <v>6</v>
      </c>
      <c r="S128" s="40">
        <f t="shared" si="4"/>
        <v>16.166666666666668</v>
      </c>
      <c r="T128" s="40">
        <f t="shared" si="5"/>
        <v>18.166666666666668</v>
      </c>
      <c r="U128" s="40">
        <f t="shared" si="11"/>
        <v>0</v>
      </c>
      <c r="V128" s="92">
        <f t="shared" si="6"/>
        <v>0</v>
      </c>
      <c r="X128" s="41">
        <v>20</v>
      </c>
      <c r="Y128" s="40">
        <f t="shared" si="12"/>
        <v>120</v>
      </c>
      <c r="Z128" s="40">
        <f t="shared" si="7"/>
        <v>80</v>
      </c>
      <c r="AA128" s="40">
        <f t="shared" si="13"/>
        <v>40</v>
      </c>
      <c r="AC128" s="40"/>
    </row>
    <row r="129" spans="2:29" s="9" customFormat="1" ht="0.75" customHeight="1">
      <c r="B129" s="91">
        <v>21</v>
      </c>
      <c r="C129" s="40">
        <f t="shared" si="14"/>
        <v>5.6</v>
      </c>
      <c r="D129" s="40">
        <f t="shared" si="0"/>
        <v>17</v>
      </c>
      <c r="E129" s="40">
        <f t="shared" si="1"/>
        <v>19</v>
      </c>
      <c r="F129" s="40">
        <f t="shared" si="16"/>
        <v>0</v>
      </c>
      <c r="G129" s="92">
        <f t="shared" si="2"/>
        <v>0</v>
      </c>
      <c r="I129" s="41">
        <v>21</v>
      </c>
      <c r="J129" s="40">
        <f t="shared" si="9"/>
        <v>117.6</v>
      </c>
      <c r="K129" s="40">
        <f t="shared" si="3"/>
        <v>75.6</v>
      </c>
      <c r="L129" s="40">
        <f t="shared" si="10"/>
        <v>42</v>
      </c>
      <c r="N129" s="40"/>
      <c r="Q129" s="91">
        <v>21</v>
      </c>
      <c r="R129" s="40">
        <f t="shared" si="15"/>
        <v>5.6</v>
      </c>
      <c r="S129" s="40">
        <f t="shared" si="4"/>
        <v>17</v>
      </c>
      <c r="T129" s="40">
        <f t="shared" si="5"/>
        <v>19</v>
      </c>
      <c r="U129" s="40">
        <f t="shared" si="11"/>
        <v>0</v>
      </c>
      <c r="V129" s="92">
        <f t="shared" si="6"/>
        <v>0</v>
      </c>
      <c r="X129" s="41">
        <v>21</v>
      </c>
      <c r="Y129" s="40">
        <f t="shared" si="12"/>
        <v>117.6</v>
      </c>
      <c r="Z129" s="40">
        <f t="shared" si="7"/>
        <v>75.6</v>
      </c>
      <c r="AA129" s="40">
        <f t="shared" si="13"/>
        <v>42</v>
      </c>
      <c r="AC129" s="40"/>
    </row>
    <row r="130" spans="2:29" s="9" customFormat="1" ht="0.75" customHeight="1">
      <c r="B130" s="91">
        <v>22</v>
      </c>
      <c r="C130" s="40">
        <f t="shared" si="14"/>
        <v>5.2</v>
      </c>
      <c r="D130" s="40">
        <f t="shared" si="0"/>
        <v>17.833333333333332</v>
      </c>
      <c r="E130" s="40">
        <f t="shared" si="1"/>
        <v>19.833333333333332</v>
      </c>
      <c r="F130" s="40">
        <f t="shared" si="16"/>
        <v>0</v>
      </c>
      <c r="G130" s="92">
        <f t="shared" si="2"/>
        <v>0</v>
      </c>
      <c r="I130" s="41">
        <v>22</v>
      </c>
      <c r="J130" s="40">
        <f t="shared" si="9"/>
        <v>114.4</v>
      </c>
      <c r="K130" s="40">
        <f t="shared" si="3"/>
        <v>70.4</v>
      </c>
      <c r="L130" s="40">
        <f t="shared" si="10"/>
        <v>44</v>
      </c>
      <c r="N130" s="40"/>
      <c r="Q130" s="91">
        <v>22</v>
      </c>
      <c r="R130" s="40">
        <f t="shared" si="15"/>
        <v>5.2</v>
      </c>
      <c r="S130" s="40">
        <f t="shared" si="4"/>
        <v>17.833333333333332</v>
      </c>
      <c r="T130" s="40">
        <f t="shared" si="5"/>
        <v>19.833333333333332</v>
      </c>
      <c r="U130" s="40">
        <f t="shared" si="11"/>
        <v>0</v>
      </c>
      <c r="V130" s="92">
        <f t="shared" si="6"/>
        <v>0</v>
      </c>
      <c r="X130" s="41">
        <v>22</v>
      </c>
      <c r="Y130" s="40">
        <f t="shared" si="12"/>
        <v>114.4</v>
      </c>
      <c r="Z130" s="40">
        <f t="shared" si="7"/>
        <v>70.4</v>
      </c>
      <c r="AA130" s="40">
        <f t="shared" si="13"/>
        <v>44</v>
      </c>
      <c r="AC130" s="40"/>
    </row>
    <row r="131" spans="2:29" s="9" customFormat="1" ht="0.75" customHeight="1">
      <c r="B131" s="91">
        <v>23</v>
      </c>
      <c r="C131" s="40">
        <f t="shared" si="14"/>
        <v>4.8</v>
      </c>
      <c r="D131" s="40">
        <f t="shared" si="0"/>
        <v>18.666666666666668</v>
      </c>
      <c r="E131" s="40">
        <f t="shared" si="1"/>
        <v>20.666666666666668</v>
      </c>
      <c r="F131" s="40">
        <f t="shared" si="16"/>
        <v>0</v>
      </c>
      <c r="G131" s="92">
        <f t="shared" si="2"/>
        <v>0</v>
      </c>
      <c r="I131" s="41">
        <v>23</v>
      </c>
      <c r="J131" s="40">
        <f t="shared" si="9"/>
        <v>110.39999999999999</v>
      </c>
      <c r="K131" s="40">
        <f t="shared" si="3"/>
        <v>64.39999999999999</v>
      </c>
      <c r="L131" s="40">
        <f t="shared" si="10"/>
        <v>46</v>
      </c>
      <c r="N131" s="40"/>
      <c r="Q131" s="91">
        <v>23</v>
      </c>
      <c r="R131" s="40">
        <f t="shared" si="15"/>
        <v>4.8</v>
      </c>
      <c r="S131" s="40">
        <f t="shared" si="4"/>
        <v>18.666666666666668</v>
      </c>
      <c r="T131" s="40">
        <f t="shared" si="5"/>
        <v>20.666666666666668</v>
      </c>
      <c r="U131" s="40">
        <f t="shared" si="11"/>
        <v>0</v>
      </c>
      <c r="V131" s="92">
        <f t="shared" si="6"/>
        <v>0</v>
      </c>
      <c r="X131" s="41">
        <v>23</v>
      </c>
      <c r="Y131" s="40">
        <f t="shared" si="12"/>
        <v>110.39999999999999</v>
      </c>
      <c r="Z131" s="40">
        <f t="shared" si="7"/>
        <v>64.39999999999999</v>
      </c>
      <c r="AA131" s="40">
        <f t="shared" si="13"/>
        <v>46</v>
      </c>
      <c r="AC131" s="40"/>
    </row>
    <row r="132" spans="2:29" s="9" customFormat="1" ht="0.75" customHeight="1">
      <c r="B132" s="91">
        <v>24</v>
      </c>
      <c r="C132" s="40">
        <f t="shared" si="14"/>
        <v>4.4</v>
      </c>
      <c r="D132" s="40">
        <f t="shared" si="0"/>
        <v>19.5</v>
      </c>
      <c r="E132" s="40">
        <f t="shared" si="1"/>
        <v>21.5</v>
      </c>
      <c r="F132" s="40">
        <f t="shared" si="16"/>
        <v>0</v>
      </c>
      <c r="G132" s="92">
        <f t="shared" si="2"/>
        <v>0</v>
      </c>
      <c r="I132" s="41">
        <v>24</v>
      </c>
      <c r="J132" s="40">
        <f t="shared" si="9"/>
        <v>105.60000000000001</v>
      </c>
      <c r="K132" s="40">
        <f t="shared" si="3"/>
        <v>57.60000000000001</v>
      </c>
      <c r="L132" s="40">
        <f t="shared" si="10"/>
        <v>48</v>
      </c>
      <c r="N132" s="40"/>
      <c r="Q132" s="91">
        <v>24</v>
      </c>
      <c r="R132" s="40">
        <f t="shared" si="15"/>
        <v>4.4</v>
      </c>
      <c r="S132" s="40">
        <f t="shared" si="4"/>
        <v>19.5</v>
      </c>
      <c r="T132" s="40">
        <f t="shared" si="5"/>
        <v>21.5</v>
      </c>
      <c r="U132" s="40">
        <f t="shared" si="11"/>
        <v>0</v>
      </c>
      <c r="V132" s="92">
        <f t="shared" si="6"/>
        <v>0</v>
      </c>
      <c r="X132" s="41">
        <v>24</v>
      </c>
      <c r="Y132" s="40">
        <f t="shared" si="12"/>
        <v>105.60000000000001</v>
      </c>
      <c r="Z132" s="40">
        <f t="shared" si="7"/>
        <v>57.60000000000001</v>
      </c>
      <c r="AA132" s="40">
        <f t="shared" si="13"/>
        <v>48</v>
      </c>
      <c r="AC132" s="40"/>
    </row>
    <row r="133" spans="2:29" s="9" customFormat="1" ht="0.75" customHeight="1">
      <c r="B133" s="91">
        <v>25</v>
      </c>
      <c r="C133" s="40">
        <f t="shared" si="14"/>
        <v>4</v>
      </c>
      <c r="D133" s="40">
        <f t="shared" si="0"/>
        <v>20.333333333333332</v>
      </c>
      <c r="E133" s="40">
        <f t="shared" si="1"/>
        <v>22.333333333333332</v>
      </c>
      <c r="F133" s="40">
        <f t="shared" si="16"/>
        <v>0</v>
      </c>
      <c r="G133" s="92">
        <f t="shared" si="2"/>
        <v>0</v>
      </c>
      <c r="I133" s="41">
        <v>25</v>
      </c>
      <c r="J133" s="40">
        <f t="shared" si="9"/>
        <v>100</v>
      </c>
      <c r="K133" s="40">
        <f t="shared" si="3"/>
        <v>50</v>
      </c>
      <c r="L133" s="40">
        <f t="shared" si="10"/>
        <v>50</v>
      </c>
      <c r="N133" s="40"/>
      <c r="Q133" s="91">
        <v>25</v>
      </c>
      <c r="R133" s="40">
        <f t="shared" si="15"/>
        <v>4</v>
      </c>
      <c r="S133" s="40">
        <f t="shared" si="4"/>
        <v>20.333333333333332</v>
      </c>
      <c r="T133" s="40">
        <f t="shared" si="5"/>
        <v>22.333333333333332</v>
      </c>
      <c r="U133" s="40">
        <f t="shared" si="11"/>
        <v>0</v>
      </c>
      <c r="V133" s="92">
        <f t="shared" si="6"/>
        <v>0</v>
      </c>
      <c r="X133" s="41">
        <v>25</v>
      </c>
      <c r="Y133" s="40">
        <f t="shared" si="12"/>
        <v>100</v>
      </c>
      <c r="Z133" s="40">
        <f t="shared" si="7"/>
        <v>50</v>
      </c>
      <c r="AA133" s="40">
        <f t="shared" si="13"/>
        <v>50</v>
      </c>
      <c r="AC133" s="40"/>
    </row>
    <row r="134" spans="2:29" s="9" customFormat="1" ht="0.75" customHeight="1">
      <c r="B134" s="91">
        <v>26</v>
      </c>
      <c r="C134" s="40">
        <f t="shared" si="14"/>
        <v>3.6</v>
      </c>
      <c r="D134" s="40">
        <f t="shared" si="0"/>
        <v>21.166666666666668</v>
      </c>
      <c r="E134" s="40">
        <f t="shared" si="1"/>
        <v>23.166666666666668</v>
      </c>
      <c r="F134" s="40">
        <f t="shared" si="16"/>
        <v>0</v>
      </c>
      <c r="G134" s="92">
        <f t="shared" si="2"/>
        <v>0</v>
      </c>
      <c r="I134" s="41">
        <v>26</v>
      </c>
      <c r="J134" s="40">
        <f t="shared" si="9"/>
        <v>93.60000000000001</v>
      </c>
      <c r="K134" s="40">
        <f t="shared" si="3"/>
        <v>41.60000000000001</v>
      </c>
      <c r="L134" s="40">
        <f t="shared" si="10"/>
        <v>52</v>
      </c>
      <c r="N134" s="40"/>
      <c r="Q134" s="91">
        <v>26</v>
      </c>
      <c r="R134" s="40">
        <f t="shared" si="15"/>
        <v>3.6</v>
      </c>
      <c r="S134" s="40">
        <f t="shared" si="4"/>
        <v>21.166666666666668</v>
      </c>
      <c r="T134" s="40">
        <f t="shared" si="5"/>
        <v>23.166666666666668</v>
      </c>
      <c r="U134" s="40">
        <f t="shared" si="11"/>
        <v>0</v>
      </c>
      <c r="V134" s="92">
        <f t="shared" si="6"/>
        <v>0</v>
      </c>
      <c r="X134" s="41">
        <v>26</v>
      </c>
      <c r="Y134" s="40">
        <f t="shared" si="12"/>
        <v>93.60000000000001</v>
      </c>
      <c r="Z134" s="40">
        <f t="shared" si="7"/>
        <v>41.60000000000001</v>
      </c>
      <c r="AA134" s="40">
        <f t="shared" si="13"/>
        <v>52</v>
      </c>
      <c r="AC134" s="40"/>
    </row>
    <row r="135" spans="2:29" s="9" customFormat="1" ht="0.75" customHeight="1">
      <c r="B135" s="91">
        <v>27</v>
      </c>
      <c r="C135" s="40">
        <f t="shared" si="14"/>
        <v>3.2</v>
      </c>
      <c r="D135" s="40">
        <f t="shared" si="0"/>
        <v>22</v>
      </c>
      <c r="E135" s="40">
        <f t="shared" si="1"/>
        <v>24</v>
      </c>
      <c r="F135" s="40">
        <f t="shared" si="16"/>
        <v>0</v>
      </c>
      <c r="G135" s="92">
        <f t="shared" si="2"/>
        <v>0</v>
      </c>
      <c r="I135" s="41">
        <v>27</v>
      </c>
      <c r="J135" s="40">
        <f t="shared" si="9"/>
        <v>86.4</v>
      </c>
      <c r="K135" s="40">
        <f t="shared" si="3"/>
        <v>32.400000000000006</v>
      </c>
      <c r="L135" s="40">
        <f t="shared" si="10"/>
        <v>54</v>
      </c>
      <c r="N135" s="40"/>
      <c r="Q135" s="91">
        <v>27</v>
      </c>
      <c r="R135" s="40">
        <f t="shared" si="15"/>
        <v>3.2</v>
      </c>
      <c r="S135" s="40">
        <f t="shared" si="4"/>
        <v>22</v>
      </c>
      <c r="T135" s="40">
        <f t="shared" si="5"/>
        <v>24</v>
      </c>
      <c r="U135" s="40">
        <f t="shared" si="11"/>
        <v>0</v>
      </c>
      <c r="V135" s="92">
        <f t="shared" si="6"/>
        <v>0</v>
      </c>
      <c r="X135" s="41">
        <v>27</v>
      </c>
      <c r="Y135" s="40">
        <f t="shared" si="12"/>
        <v>86.4</v>
      </c>
      <c r="Z135" s="40">
        <f t="shared" si="7"/>
        <v>32.400000000000006</v>
      </c>
      <c r="AA135" s="40">
        <f t="shared" si="13"/>
        <v>54</v>
      </c>
      <c r="AC135" s="40"/>
    </row>
    <row r="136" spans="2:29" s="9" customFormat="1" ht="0.75" customHeight="1">
      <c r="B136" s="91">
        <v>28</v>
      </c>
      <c r="C136" s="40">
        <f t="shared" si="14"/>
        <v>2.8</v>
      </c>
      <c r="D136" s="40">
        <f t="shared" si="0"/>
        <v>22.833333333333332</v>
      </c>
      <c r="E136" s="40">
        <f t="shared" si="1"/>
        <v>24.833333333333332</v>
      </c>
      <c r="F136" s="40">
        <f t="shared" si="16"/>
        <v>0</v>
      </c>
      <c r="G136" s="92">
        <f t="shared" si="2"/>
        <v>0</v>
      </c>
      <c r="I136" s="41">
        <v>28</v>
      </c>
      <c r="J136" s="40">
        <f t="shared" si="9"/>
        <v>78.39999999999999</v>
      </c>
      <c r="K136" s="40">
        <f t="shared" si="3"/>
        <v>22.39999999999999</v>
      </c>
      <c r="L136" s="40">
        <f t="shared" si="10"/>
        <v>56</v>
      </c>
      <c r="N136" s="40"/>
      <c r="Q136" s="91">
        <v>28</v>
      </c>
      <c r="R136" s="40">
        <f t="shared" si="15"/>
        <v>2.8</v>
      </c>
      <c r="S136" s="40">
        <f t="shared" si="4"/>
        <v>22.833333333333332</v>
      </c>
      <c r="T136" s="40">
        <f t="shared" si="5"/>
        <v>24.833333333333332</v>
      </c>
      <c r="U136" s="40">
        <f t="shared" si="11"/>
        <v>0</v>
      </c>
      <c r="V136" s="92">
        <f t="shared" si="6"/>
        <v>0</v>
      </c>
      <c r="X136" s="41">
        <v>28</v>
      </c>
      <c r="Y136" s="40">
        <f t="shared" si="12"/>
        <v>78.39999999999999</v>
      </c>
      <c r="Z136" s="40">
        <f t="shared" si="7"/>
        <v>22.39999999999999</v>
      </c>
      <c r="AA136" s="40">
        <f t="shared" si="13"/>
        <v>56</v>
      </c>
      <c r="AC136" s="40"/>
    </row>
    <row r="137" spans="2:29" s="9" customFormat="1" ht="0.75" customHeight="1">
      <c r="B137" s="91">
        <v>29</v>
      </c>
      <c r="C137" s="40">
        <f t="shared" si="14"/>
        <v>2.4</v>
      </c>
      <c r="D137" s="40">
        <f t="shared" si="0"/>
        <v>23.666666666666668</v>
      </c>
      <c r="E137" s="40">
        <f t="shared" si="1"/>
        <v>25.666666666666668</v>
      </c>
      <c r="F137" s="40">
        <f t="shared" si="16"/>
        <v>0</v>
      </c>
      <c r="G137" s="92">
        <f t="shared" si="2"/>
        <v>0</v>
      </c>
      <c r="I137" s="41">
        <v>29</v>
      </c>
      <c r="J137" s="40">
        <f t="shared" si="9"/>
        <v>69.6</v>
      </c>
      <c r="K137" s="40">
        <f t="shared" si="3"/>
        <v>11.599999999999994</v>
      </c>
      <c r="L137" s="40">
        <f t="shared" si="10"/>
        <v>58</v>
      </c>
      <c r="N137" s="40"/>
      <c r="Q137" s="91">
        <v>29</v>
      </c>
      <c r="R137" s="40">
        <f t="shared" si="15"/>
        <v>2.4</v>
      </c>
      <c r="S137" s="40">
        <f t="shared" si="4"/>
        <v>23.666666666666668</v>
      </c>
      <c r="T137" s="40">
        <f t="shared" si="5"/>
        <v>25.666666666666668</v>
      </c>
      <c r="U137" s="40">
        <f t="shared" si="11"/>
        <v>0</v>
      </c>
      <c r="V137" s="92">
        <f t="shared" si="6"/>
        <v>0</v>
      </c>
      <c r="X137" s="41">
        <v>29</v>
      </c>
      <c r="Y137" s="40">
        <f t="shared" si="12"/>
        <v>69.6</v>
      </c>
      <c r="Z137" s="40">
        <f t="shared" si="7"/>
        <v>11.599999999999994</v>
      </c>
      <c r="AA137" s="40">
        <f t="shared" si="13"/>
        <v>58</v>
      </c>
      <c r="AC137" s="40"/>
    </row>
    <row r="138" spans="2:29" s="9" customFormat="1" ht="0.75" customHeight="1">
      <c r="B138" s="91">
        <v>30</v>
      </c>
      <c r="C138" s="40">
        <f t="shared" si="14"/>
        <v>2</v>
      </c>
      <c r="D138" s="40">
        <f t="shared" si="0"/>
        <v>24.5</v>
      </c>
      <c r="E138" s="40">
        <f t="shared" si="1"/>
        <v>26.5</v>
      </c>
      <c r="F138" s="40">
        <f t="shared" si="16"/>
        <v>0</v>
      </c>
      <c r="G138" s="92">
        <f t="shared" si="2"/>
        <v>0</v>
      </c>
      <c r="I138" s="41">
        <v>30</v>
      </c>
      <c r="J138" s="40">
        <f t="shared" si="9"/>
        <v>60</v>
      </c>
      <c r="K138" s="40">
        <f t="shared" si="3"/>
        <v>0</v>
      </c>
      <c r="L138" s="40">
        <f t="shared" si="10"/>
        <v>0</v>
      </c>
      <c r="N138" s="40"/>
      <c r="Q138" s="91">
        <v>30</v>
      </c>
      <c r="R138" s="40">
        <f t="shared" si="15"/>
        <v>2</v>
      </c>
      <c r="S138" s="40">
        <f t="shared" si="4"/>
        <v>24.5</v>
      </c>
      <c r="T138" s="40">
        <f t="shared" si="5"/>
        <v>26.5</v>
      </c>
      <c r="U138" s="40">
        <f t="shared" si="11"/>
        <v>0</v>
      </c>
      <c r="V138" s="92">
        <f t="shared" si="6"/>
        <v>0</v>
      </c>
      <c r="X138" s="41">
        <v>30</v>
      </c>
      <c r="Y138" s="40">
        <f t="shared" si="12"/>
        <v>60</v>
      </c>
      <c r="Z138" s="40">
        <f t="shared" si="7"/>
        <v>0</v>
      </c>
      <c r="AA138" s="40">
        <f t="shared" si="13"/>
        <v>0</v>
      </c>
      <c r="AC138" s="40"/>
    </row>
    <row r="139" spans="1:26" s="9" customFormat="1" ht="0.75" customHeight="1">
      <c r="A139" s="47"/>
      <c r="G139" s="39"/>
      <c r="K139" s="40"/>
      <c r="P139" s="47"/>
      <c r="V139" s="39"/>
      <c r="Z139" s="40"/>
    </row>
    <row r="140" spans="1:30" s="9" customFormat="1" ht="12.75">
      <c r="A140" s="46"/>
      <c r="B140" s="5"/>
      <c r="C140" s="5"/>
      <c r="D140" s="5"/>
      <c r="E140" s="5"/>
      <c r="F140" s="5"/>
      <c r="G140" s="6"/>
      <c r="H140" s="5"/>
      <c r="I140" s="5"/>
      <c r="J140" s="5"/>
      <c r="K140" s="8"/>
      <c r="L140" s="5"/>
      <c r="M140" s="5"/>
      <c r="N140" s="5"/>
      <c r="O140" s="5"/>
      <c r="P140" s="46"/>
      <c r="Q140" s="5"/>
      <c r="R140" s="5"/>
      <c r="S140" s="5"/>
      <c r="T140" s="5"/>
      <c r="U140" s="5"/>
      <c r="V140" s="6"/>
      <c r="W140" s="5"/>
      <c r="X140" s="5"/>
      <c r="Y140" s="5"/>
      <c r="Z140" s="8"/>
      <c r="AA140" s="5"/>
      <c r="AB140" s="5"/>
      <c r="AC140" s="5"/>
      <c r="AD140" s="5"/>
    </row>
  </sheetData>
  <printOptions/>
  <pageMargins left="0.3" right="0.3" top="1" bottom="1" header="0.5" footer="0.5"/>
  <pageSetup orientation="portrait" paperSize="9" scale="75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Montclair State University</dc:creator>
  <cp:keywords/>
  <dc:description/>
  <cp:lastModifiedBy>Trial User</cp:lastModifiedBy>
  <cp:lastPrinted>2006-02-15T21:59:33Z</cp:lastPrinted>
  <dcterms:created xsi:type="dcterms:W3CDTF">1998-10-09T20:58:36Z</dcterms:created>
  <cp:category/>
  <cp:version/>
  <cp:contentType/>
  <cp:contentStatus/>
</cp:coreProperties>
</file>