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376" windowWidth="25080" windowHeight="15600" tabRatio="341" activeTab="0"/>
  </bookViews>
  <sheets>
    <sheet name="IS-LM Simulation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<sst xmlns="http://schemas.openxmlformats.org/spreadsheetml/2006/main" count="176" uniqueCount="133">
  <si>
    <t>Government Autonomous Expenditure Level</t>
  </si>
  <si>
    <t>Money Supply (Ms)</t>
  </si>
  <si>
    <t>Monetary Transactions Demand Coefficient</t>
  </si>
  <si>
    <t>Money Asset Demand Function Intercept Term</t>
  </si>
  <si>
    <t>Money Asset Demand Interest Coefficient</t>
  </si>
  <si>
    <t xml:space="preserve">A. </t>
  </si>
  <si>
    <t>Derivation of the IS Function:</t>
  </si>
  <si>
    <t>C =</t>
  </si>
  <si>
    <t>Yd        +</t>
  </si>
  <si>
    <t>T =</t>
  </si>
  <si>
    <t>Yg</t>
  </si>
  <si>
    <t>I =</t>
  </si>
  <si>
    <t>i</t>
  </si>
  <si>
    <t>G =</t>
  </si>
  <si>
    <t>Ms =</t>
  </si>
  <si>
    <t>Mdt =</t>
  </si>
  <si>
    <t>Mda =</t>
  </si>
  <si>
    <t>Yg =</t>
  </si>
  <si>
    <t>C + I + G</t>
  </si>
  <si>
    <t>Mdt + Mda</t>
  </si>
  <si>
    <t>Yd =</t>
  </si>
  <si>
    <t>Yg - T</t>
  </si>
  <si>
    <t xml:space="preserve"> =</t>
  </si>
  <si>
    <t>Yg        +</t>
  </si>
  <si>
    <t xml:space="preserve">       +</t>
  </si>
  <si>
    <t>i)   +</t>
  </si>
  <si>
    <t xml:space="preserve">Yg      </t>
  </si>
  <si>
    <t>i      +</t>
  </si>
  <si>
    <t>Stock Index</t>
  </si>
  <si>
    <t>Consumer Behavior</t>
  </si>
  <si>
    <t>Positive wealth effect reduces savings rate</t>
  </si>
  <si>
    <t>Lower Tax rate increases savings rate</t>
  </si>
  <si>
    <t>Higher FFR reduces savings rate (through lower Eq Interest Rate and lower Yg)</t>
  </si>
  <si>
    <t>Index Rate of Change</t>
  </si>
  <si>
    <t>Pigou Coefficient</t>
  </si>
  <si>
    <t>Federal Funds Rate</t>
  </si>
  <si>
    <t>FFR %Change</t>
  </si>
  <si>
    <t>Pct. Change</t>
  </si>
  <si>
    <t>IS = Yg =</t>
  </si>
  <si>
    <t xml:space="preserve">B. </t>
  </si>
  <si>
    <t>Derivation of the LM Function</t>
  </si>
  <si>
    <t>Forex rate adjustment coefficient (FRDR/LIBOR)</t>
  </si>
  <si>
    <t>(GDP inverse)</t>
  </si>
  <si>
    <t>Pigou Relative Effect</t>
  </si>
  <si>
    <t xml:space="preserve"> Since Ms =</t>
  </si>
  <si>
    <t>Mdt + Mda,</t>
  </si>
  <si>
    <t>Yg  +</t>
  </si>
  <si>
    <t>i)</t>
  </si>
  <si>
    <t>Yg   =</t>
  </si>
  <si>
    <t>LM = Yg =</t>
  </si>
  <si>
    <t xml:space="preserve">        +</t>
  </si>
  <si>
    <t>C.</t>
  </si>
  <si>
    <t>Derivation of Equilibrium Interest Rate</t>
  </si>
  <si>
    <t>IS = LM</t>
  </si>
  <si>
    <t>i   -Yg    =</t>
  </si>
  <si>
    <t xml:space="preserve">   +</t>
  </si>
  <si>
    <t>i     -    Yg</t>
  </si>
  <si>
    <t>i         =</t>
  </si>
  <si>
    <t>i =</t>
  </si>
  <si>
    <t>D.</t>
  </si>
  <si>
    <t>Derivation of the Equilibrium Level of Output</t>
  </si>
  <si>
    <t>(Based on substitution of the equilibrium interest rate in either the IS or LM equation)</t>
  </si>
  <si>
    <t>IS</t>
  </si>
  <si>
    <t>Labor Cost Coefficient</t>
  </si>
  <si>
    <t>Materials Cost Coefficient</t>
  </si>
  <si>
    <t>Supply Shocks:</t>
  </si>
  <si>
    <t>LM</t>
  </si>
  <si>
    <t>P. LeBel</t>
  </si>
  <si>
    <t>Yge =</t>
  </si>
  <si>
    <t xml:space="preserve"> IS-LM Simulations</t>
  </si>
  <si>
    <r>
      <t>t</t>
    </r>
    <r>
      <rPr>
        <b/>
        <vertAlign val="subscript"/>
        <sz val="18"/>
        <rFont val="Helv"/>
        <family val="0"/>
      </rPr>
      <t>1</t>
    </r>
  </si>
  <si>
    <r>
      <t>t</t>
    </r>
    <r>
      <rPr>
        <b/>
        <vertAlign val="subscript"/>
        <sz val="18"/>
        <rFont val="Helv"/>
        <family val="0"/>
      </rPr>
      <t>0</t>
    </r>
  </si>
  <si>
    <t>Sim. Value</t>
  </si>
  <si>
    <t>Control Panel Parameters:</t>
  </si>
  <si>
    <t>Solution</t>
  </si>
  <si>
    <t>Simulation  Model Equations</t>
  </si>
  <si>
    <t>Base Case Equations</t>
  </si>
  <si>
    <t>Vm =</t>
  </si>
  <si>
    <t>interest axis interval changer</t>
  </si>
  <si>
    <t>IS Base</t>
  </si>
  <si>
    <t>LM Base</t>
  </si>
  <si>
    <t>X-Axis</t>
  </si>
  <si>
    <t>Graph Data</t>
  </si>
  <si>
    <t>IS-LM Equations</t>
  </si>
  <si>
    <t>C</t>
  </si>
  <si>
    <t>I</t>
  </si>
  <si>
    <t>G</t>
  </si>
  <si>
    <t>NX</t>
  </si>
  <si>
    <t>Consumption Function Intercept</t>
  </si>
  <si>
    <t>(Pigou effect)</t>
  </si>
  <si>
    <t>Base GDP</t>
  </si>
  <si>
    <t>Gross Savings</t>
  </si>
  <si>
    <t>Gross Savings Rate</t>
  </si>
  <si>
    <t>(opposite effects on Inv., Mda)</t>
  </si>
  <si>
    <t>Simulation GDP</t>
  </si>
  <si>
    <t>GDP Gross Tax Rate</t>
  </si>
  <si>
    <t>GDP</t>
  </si>
  <si>
    <t>Actual Output Yge =</t>
  </si>
  <si>
    <t>Federal Reserve Discount Rate</t>
  </si>
  <si>
    <t>LIBOR Rate</t>
  </si>
  <si>
    <t>Exports</t>
  </si>
  <si>
    <t>Imports</t>
  </si>
  <si>
    <t xml:space="preserve"> = (X)/Forex</t>
  </si>
  <si>
    <t xml:space="preserve"> = (M)*Forex</t>
  </si>
  <si>
    <t>NX = (X - M)</t>
  </si>
  <si>
    <t xml:space="preserve"> +</t>
  </si>
  <si>
    <t>Gov.Bal/GDP Ratio</t>
  </si>
  <si>
    <t>Tax Receipts</t>
  </si>
  <si>
    <t xml:space="preserve">Gov. Bal. </t>
  </si>
  <si>
    <t>Gov Exps.</t>
  </si>
  <si>
    <t>Full Empl Output</t>
  </si>
  <si>
    <t>Unemployment Rate</t>
  </si>
  <si>
    <t>Misery Index</t>
  </si>
  <si>
    <t>Base</t>
  </si>
  <si>
    <t>CPI</t>
  </si>
  <si>
    <t>LM =</t>
  </si>
  <si>
    <t>IS =</t>
  </si>
  <si>
    <t>©2013, 2006, 2001</t>
  </si>
  <si>
    <t>Determinants of the IS-LM Model</t>
  </si>
  <si>
    <t>The flatter is the IS curve, the more responsive output is to the interest rate, and the multiplier becomes larger</t>
  </si>
  <si>
    <t>The steeper is the IS curve, the less responsive output is to the interest rate, and the multiplier becomes smaller.</t>
  </si>
  <si>
    <t>An increase in the IS curve reflects business/consumer confidence, increased HH wealth, increased G, NX,-DT</t>
  </si>
  <si>
    <t>Disposable Income MPC</t>
  </si>
  <si>
    <t>Positive tax rate reduces savings rate through output loss</t>
  </si>
  <si>
    <t>Higher Govt. spending raises savings rate through higher output and higher interest rate</t>
  </si>
  <si>
    <t>Higher MPC reduces savings rate through higher output and interest rate</t>
  </si>
  <si>
    <t>Higher money supply raises savings rate through lower interest rate and higher output level</t>
  </si>
  <si>
    <t>Higher FR Discount rate reduces savings rate (through lower Eq. Yg and higher interest rate negative net exports)</t>
  </si>
  <si>
    <t>Higher Labor Costs raises savings rate (through lower Interest,lower investment,  higher inflation rate and and lower Yg)</t>
  </si>
  <si>
    <t>Higher Materials Costs raises savings rate (through lower Interest,lower investment,  higher inflation rate and and lower Yg)</t>
  </si>
  <si>
    <t>Investment Function Intercept Term</t>
  </si>
  <si>
    <t>Investment Function Interest Rate Coefficient</t>
  </si>
  <si>
    <t>Interest Rate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</si>
</sst>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(0.00\)"/>
    <numFmt numFmtId="173" formatCode="\(0.000\)"/>
    <numFmt numFmtId="174" formatCode="\(0.00"/>
    <numFmt numFmtId="175" formatCode="0.00\)"/>
    <numFmt numFmtId="176" formatCode="0.00\ "/>
    <numFmt numFmtId="177" formatCode="0.\ "/>
    <numFmt numFmtId="178" formatCode="0.00\ \="/>
    <numFmt numFmtId="179" formatCode="0.000\ "/>
    <numFmt numFmtId="180" formatCode="0.000"/>
    <numFmt numFmtId="181" formatCode="0.0000"/>
    <numFmt numFmtId="182" formatCode="0.0000%"/>
    <numFmt numFmtId="183" formatCode="#,#00.00\ \="/>
    <numFmt numFmtId="184" formatCode="\(#,#00.00\)"/>
    <numFmt numFmtId="185" formatCode="&quot;$&quot;#,##0"/>
    <numFmt numFmtId="186" formatCode="&quot;$&quot;#,##0.00"/>
    <numFmt numFmtId="187" formatCode="&quot;$&quot;#,##0.0"/>
    <numFmt numFmtId="188" formatCode="#,##0.0000"/>
    <numFmt numFmtId="189" formatCode="0.0000000000000000%"/>
    <numFmt numFmtId="190" formatCode="#,##0.000000000000000"/>
    <numFmt numFmtId="191" formatCode="#,##0.000"/>
    <numFmt numFmtId="192" formatCode="0.000%"/>
    <numFmt numFmtId="193" formatCode="0.00000000000000000"/>
    <numFmt numFmtId="194" formatCode="0.0%"/>
    <numFmt numFmtId="195" formatCode="0."/>
    <numFmt numFmtId="196" formatCode="\+\ #,##0.00"/>
    <numFmt numFmtId="197" formatCode="\+\ &quot;$&quot;#,##0.00"/>
    <numFmt numFmtId="198" formatCode="\=\ &quot;$&quot;#,##0.00"/>
    <numFmt numFmtId="199" formatCode="\(0.00000\)"/>
    <numFmt numFmtId="200" formatCode="0.000000"/>
    <numFmt numFmtId="201" formatCode="0.00000000000000000%"/>
    <numFmt numFmtId="202" formatCode="#,##0.0"/>
    <numFmt numFmtId="203" formatCode="0.000000000000000"/>
    <numFmt numFmtId="204" formatCode="\$#,##0"/>
    <numFmt numFmtId="205" formatCode="0.00000000000000%"/>
  </numFmts>
  <fonts count="5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Helv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4"/>
      <name val="Helv"/>
      <family val="0"/>
    </font>
    <font>
      <sz val="18"/>
      <name val="Helv"/>
      <family val="0"/>
    </font>
    <font>
      <b/>
      <sz val="18"/>
      <name val="Helv"/>
      <family val="0"/>
    </font>
    <font>
      <sz val="8"/>
      <name val="Helv"/>
      <family val="0"/>
    </font>
    <font>
      <b/>
      <sz val="12"/>
      <color indexed="12"/>
      <name val="Helv"/>
      <family val="0"/>
    </font>
    <font>
      <sz val="2"/>
      <name val="Helv"/>
      <family val="0"/>
    </font>
    <font>
      <b/>
      <sz val="12"/>
      <color indexed="10"/>
      <name val="Helv"/>
      <family val="0"/>
    </font>
    <font>
      <b/>
      <sz val="10"/>
      <name val="Helv"/>
      <family val="0"/>
    </font>
    <font>
      <b/>
      <sz val="12"/>
      <color indexed="8"/>
      <name val="Helv"/>
      <family val="0"/>
    </font>
    <font>
      <sz val="9.75"/>
      <color indexed="8"/>
      <name val="Helv"/>
      <family val="0"/>
    </font>
    <font>
      <b/>
      <sz val="10.25"/>
      <color indexed="8"/>
      <name val="Helv"/>
      <family val="0"/>
    </font>
    <font>
      <b/>
      <sz val="11"/>
      <color indexed="8"/>
      <name val="Helv"/>
      <family val="0"/>
    </font>
    <font>
      <b/>
      <i/>
      <sz val="12"/>
      <color indexed="9"/>
      <name val="Helv"/>
      <family val="0"/>
    </font>
    <font>
      <b/>
      <vertAlign val="subscript"/>
      <sz val="1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3"/>
      <color indexed="12"/>
      <name val="Helv"/>
      <family val="0"/>
    </font>
    <font>
      <sz val="8.2"/>
      <color indexed="8"/>
      <name val="Helv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177" fontId="7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177" fontId="4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center"/>
    </xf>
    <xf numFmtId="10" fontId="7" fillId="0" borderId="10" xfId="0" applyNumberFormat="1" applyFont="1" applyBorder="1" applyAlignment="1">
      <alignment/>
    </xf>
    <xf numFmtId="0" fontId="8" fillId="0" borderId="0" xfId="0" applyFont="1" applyAlignment="1">
      <alignment horizontal="right"/>
    </xf>
    <xf numFmtId="185" fontId="7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right"/>
    </xf>
    <xf numFmtId="181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3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4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172" fontId="4" fillId="0" borderId="16" xfId="0" applyNumberFormat="1" applyFont="1" applyBorder="1" applyAlignment="1">
      <alignment/>
    </xf>
    <xf numFmtId="173" fontId="4" fillId="0" borderId="16" xfId="0" applyNumberFormat="1" applyFont="1" applyBorder="1" applyAlignment="1">
      <alignment horizontal="left"/>
    </xf>
    <xf numFmtId="0" fontId="4" fillId="0" borderId="15" xfId="0" applyFont="1" applyBorder="1" applyAlignment="1">
      <alignment/>
    </xf>
    <xf numFmtId="174" fontId="4" fillId="0" borderId="12" xfId="0" applyNumberFormat="1" applyFont="1" applyBorder="1" applyAlignment="1">
      <alignment/>
    </xf>
    <xf numFmtId="175" fontId="4" fillId="0" borderId="12" xfId="0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left"/>
    </xf>
    <xf numFmtId="4" fontId="4" fillId="0" borderId="13" xfId="0" applyNumberFormat="1" applyFont="1" applyBorder="1" applyAlignment="1">
      <alignment horizontal="left"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83" fontId="4" fillId="0" borderId="11" xfId="0" applyNumberFormat="1" applyFont="1" applyBorder="1" applyAlignment="1">
      <alignment horizontal="right"/>
    </xf>
    <xf numFmtId="174" fontId="4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4" fontId="4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184" fontId="4" fillId="0" borderId="12" xfId="0" applyNumberFormat="1" applyFont="1" applyBorder="1" applyAlignment="1">
      <alignment/>
    </xf>
    <xf numFmtId="4" fontId="4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91" fontId="7" fillId="0" borderId="0" xfId="0" applyNumberFormat="1" applyFont="1" applyBorder="1" applyAlignment="1">
      <alignment horizontal="right"/>
    </xf>
    <xf numFmtId="10" fontId="7" fillId="0" borderId="0" xfId="0" applyNumberFormat="1" applyFont="1" applyBorder="1" applyAlignment="1">
      <alignment/>
    </xf>
    <xf numFmtId="181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195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199" fontId="4" fillId="0" borderId="13" xfId="0" applyNumberFormat="1" applyFont="1" applyBorder="1" applyAlignment="1">
      <alignment/>
    </xf>
    <xf numFmtId="200" fontId="4" fillId="0" borderId="0" xfId="0" applyNumberFormat="1" applyFont="1" applyAlignment="1">
      <alignment/>
    </xf>
    <xf numFmtId="182" fontId="7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177" fontId="7" fillId="0" borderId="11" xfId="0" applyNumberFormat="1" applyFont="1" applyBorder="1" applyAlignment="1">
      <alignment horizontal="right"/>
    </xf>
    <xf numFmtId="186" fontId="4" fillId="0" borderId="0" xfId="0" applyNumberFormat="1" applyFont="1" applyAlignment="1">
      <alignment/>
    </xf>
    <xf numFmtId="10" fontId="4" fillId="0" borderId="10" xfId="0" applyNumberFormat="1" applyFont="1" applyBorder="1" applyAlignment="1">
      <alignment/>
    </xf>
    <xf numFmtId="181" fontId="7" fillId="0" borderId="20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181" fontId="7" fillId="0" borderId="10" xfId="0" applyNumberFormat="1" applyFont="1" applyBorder="1" applyAlignment="1">
      <alignment horizontal="center"/>
    </xf>
    <xf numFmtId="181" fontId="7" fillId="0" borderId="0" xfId="0" applyNumberFormat="1" applyFont="1" applyAlignment="1">
      <alignment/>
    </xf>
    <xf numFmtId="177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85" fontId="7" fillId="0" borderId="10" xfId="0" applyNumberFormat="1" applyFont="1" applyFill="1" applyBorder="1" applyAlignment="1">
      <alignment/>
    </xf>
    <xf numFmtId="180" fontId="7" fillId="0" borderId="13" xfId="0" applyNumberFormat="1" applyFont="1" applyBorder="1" applyAlignment="1">
      <alignment horizontal="right"/>
    </xf>
    <xf numFmtId="180" fontId="7" fillId="0" borderId="13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0" fontId="7" fillId="0" borderId="0" xfId="0" applyFont="1" applyAlignment="1">
      <alignment horizontal="center"/>
    </xf>
    <xf numFmtId="10" fontId="7" fillId="0" borderId="0" xfId="0" applyNumberFormat="1" applyFont="1" applyBorder="1" applyAlignment="1">
      <alignment horizontal="center"/>
    </xf>
    <xf numFmtId="186" fontId="7" fillId="0" borderId="10" xfId="0" applyNumberFormat="1" applyFont="1" applyBorder="1" applyAlignment="1">
      <alignment horizontal="right"/>
    </xf>
    <xf numFmtId="186" fontId="7" fillId="0" borderId="10" xfId="0" applyNumberFormat="1" applyFont="1" applyBorder="1" applyAlignment="1">
      <alignment/>
    </xf>
    <xf numFmtId="185" fontId="7" fillId="0" borderId="12" xfId="0" applyNumberFormat="1" applyFont="1" applyBorder="1" applyAlignment="1">
      <alignment/>
    </xf>
    <xf numFmtId="185" fontId="13" fillId="0" borderId="13" xfId="0" applyNumberFormat="1" applyFont="1" applyBorder="1" applyAlignment="1">
      <alignment horizontal="right"/>
    </xf>
    <xf numFmtId="185" fontId="13" fillId="0" borderId="10" xfId="0" applyNumberFormat="1" applyFont="1" applyBorder="1" applyAlignment="1">
      <alignment/>
    </xf>
    <xf numFmtId="10" fontId="15" fillId="0" borderId="13" xfId="0" applyNumberFormat="1" applyFont="1" applyBorder="1" applyAlignment="1">
      <alignment horizontal="right"/>
    </xf>
    <xf numFmtId="10" fontId="15" fillId="0" borderId="10" xfId="0" applyNumberFormat="1" applyFont="1" applyBorder="1" applyAlignment="1">
      <alignment horizontal="right"/>
    </xf>
    <xf numFmtId="185" fontId="13" fillId="0" borderId="21" xfId="0" applyNumberFormat="1" applyFont="1" applyBorder="1" applyAlignment="1">
      <alignment horizontal="right"/>
    </xf>
    <xf numFmtId="185" fontId="7" fillId="33" borderId="11" xfId="0" applyNumberFormat="1" applyFont="1" applyFill="1" applyBorder="1" applyAlignment="1">
      <alignment/>
    </xf>
    <xf numFmtId="10" fontId="7" fillId="33" borderId="10" xfId="0" applyNumberFormat="1" applyFont="1" applyFill="1" applyBorder="1" applyAlignment="1">
      <alignment/>
    </xf>
    <xf numFmtId="10" fontId="7" fillId="0" borderId="10" xfId="0" applyNumberFormat="1" applyFont="1" applyBorder="1" applyAlignment="1">
      <alignment horizontal="right"/>
    </xf>
    <xf numFmtId="186" fontId="7" fillId="0" borderId="0" xfId="0" applyNumberFormat="1" applyFont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86" fontId="7" fillId="0" borderId="13" xfId="0" applyNumberFormat="1" applyFont="1" applyBorder="1" applyAlignment="1">
      <alignment/>
    </xf>
    <xf numFmtId="0" fontId="7" fillId="34" borderId="0" xfId="0" applyFont="1" applyFill="1" applyAlignment="1">
      <alignment horizontal="right"/>
    </xf>
    <xf numFmtId="10" fontId="7" fillId="34" borderId="10" xfId="0" applyNumberFormat="1" applyFont="1" applyFill="1" applyBorder="1" applyAlignment="1">
      <alignment horizontal="right"/>
    </xf>
    <xf numFmtId="2" fontId="7" fillId="34" borderId="2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177" fontId="4" fillId="35" borderId="0" xfId="0" applyNumberFormat="1" applyFont="1" applyFill="1" applyAlignment="1">
      <alignment horizontal="right"/>
    </xf>
    <xf numFmtId="0" fontId="4" fillId="35" borderId="0" xfId="0" applyFont="1" applyFill="1" applyAlignment="1">
      <alignment horizontal="right"/>
    </xf>
    <xf numFmtId="0" fontId="7" fillId="35" borderId="0" xfId="0" applyFont="1" applyFill="1" applyAlignment="1">
      <alignment horizontal="right"/>
    </xf>
    <xf numFmtId="4" fontId="7" fillId="35" borderId="10" xfId="0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186" fontId="17" fillId="36" borderId="10" xfId="0" applyNumberFormat="1" applyFont="1" applyFill="1" applyBorder="1" applyAlignment="1">
      <alignment/>
    </xf>
    <xf numFmtId="181" fontId="7" fillId="36" borderId="10" xfId="0" applyNumberFormat="1" applyFont="1" applyFill="1" applyBorder="1" applyAlignment="1">
      <alignment/>
    </xf>
    <xf numFmtId="10" fontId="7" fillId="0" borderId="11" xfId="0" applyNumberFormat="1" applyFont="1" applyFill="1" applyBorder="1" applyAlignment="1">
      <alignment/>
    </xf>
    <xf numFmtId="10" fontId="7" fillId="0" borderId="13" xfId="0" applyNumberFormat="1" applyFont="1" applyBorder="1" applyAlignment="1">
      <alignment/>
    </xf>
    <xf numFmtId="0" fontId="4" fillId="37" borderId="0" xfId="0" applyFont="1" applyFill="1" applyAlignment="1">
      <alignment/>
    </xf>
    <xf numFmtId="177" fontId="4" fillId="37" borderId="0" xfId="0" applyNumberFormat="1" applyFont="1" applyFill="1" applyAlignment="1">
      <alignment horizontal="right"/>
    </xf>
    <xf numFmtId="0" fontId="4" fillId="37" borderId="0" xfId="0" applyFont="1" applyFill="1" applyAlignment="1">
      <alignment horizontal="right"/>
    </xf>
    <xf numFmtId="0" fontId="7" fillId="37" borderId="0" xfId="0" applyFont="1" applyFill="1" applyAlignment="1">
      <alignment horizontal="right"/>
    </xf>
    <xf numFmtId="4" fontId="7" fillId="37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10" fontId="7" fillId="0" borderId="13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/>
    </xf>
    <xf numFmtId="0" fontId="4" fillId="35" borderId="0" xfId="0" applyFont="1" applyFill="1" applyAlignment="1">
      <alignment/>
    </xf>
    <xf numFmtId="3" fontId="7" fillId="35" borderId="10" xfId="0" applyNumberFormat="1" applyFont="1" applyFill="1" applyBorder="1" applyAlignment="1">
      <alignment/>
    </xf>
    <xf numFmtId="10" fontId="7" fillId="35" borderId="10" xfId="0" applyNumberFormat="1" applyFont="1" applyFill="1" applyBorder="1" applyAlignment="1">
      <alignment/>
    </xf>
    <xf numFmtId="2" fontId="7" fillId="35" borderId="10" xfId="0" applyNumberFormat="1" applyFont="1" applyFill="1" applyBorder="1" applyAlignment="1">
      <alignment/>
    </xf>
    <xf numFmtId="10" fontId="7" fillId="37" borderId="10" xfId="0" applyNumberFormat="1" applyFont="1" applyFill="1" applyBorder="1" applyAlignment="1">
      <alignment/>
    </xf>
    <xf numFmtId="0" fontId="7" fillId="0" borderId="10" xfId="0" applyNumberFormat="1" applyFont="1" applyBorder="1" applyAlignment="1">
      <alignment/>
    </xf>
    <xf numFmtId="4" fontId="7" fillId="38" borderId="10" xfId="0" applyNumberFormat="1" applyFont="1" applyFill="1" applyBorder="1" applyAlignment="1">
      <alignment/>
    </xf>
    <xf numFmtId="181" fontId="7" fillId="39" borderId="10" xfId="0" applyNumberFormat="1" applyFont="1" applyFill="1" applyBorder="1" applyAlignment="1">
      <alignment/>
    </xf>
    <xf numFmtId="4" fontId="7" fillId="39" borderId="10" xfId="0" applyNumberFormat="1" applyFont="1" applyFill="1" applyBorder="1" applyAlignment="1">
      <alignment/>
    </xf>
    <xf numFmtId="0" fontId="7" fillId="39" borderId="0" xfId="0" applyFont="1" applyFill="1" applyAlignment="1">
      <alignment/>
    </xf>
    <xf numFmtId="205" fontId="4" fillId="0" borderId="0" xfId="0" applyNumberFormat="1" applyFont="1" applyAlignment="1">
      <alignment/>
    </xf>
    <xf numFmtId="185" fontId="7" fillId="33" borderId="10" xfId="0" applyNumberFormat="1" applyFont="1" applyFill="1" applyBorder="1" applyAlignment="1">
      <alignment/>
    </xf>
    <xf numFmtId="181" fontId="7" fillId="33" borderId="10" xfId="0" applyNumberFormat="1" applyFont="1" applyFill="1" applyBorder="1" applyAlignment="1">
      <alignment/>
    </xf>
    <xf numFmtId="10" fontId="7" fillId="40" borderId="10" xfId="0" applyNumberFormat="1" applyFont="1" applyFill="1" applyBorder="1" applyAlignment="1">
      <alignment/>
    </xf>
    <xf numFmtId="10" fontId="7" fillId="40" borderId="10" xfId="0" applyNumberFormat="1" applyFont="1" applyFill="1" applyBorder="1" applyAlignment="1" quotePrefix="1">
      <alignment/>
    </xf>
    <xf numFmtId="186" fontId="7" fillId="34" borderId="10" xfId="0" applyNumberFormat="1" applyFont="1" applyFill="1" applyBorder="1" applyAlignment="1">
      <alignment horizontal="right"/>
    </xf>
    <xf numFmtId="186" fontId="1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186" fontId="4" fillId="0" borderId="13" xfId="0" applyNumberFormat="1" applyFont="1" applyBorder="1" applyAlignment="1">
      <alignment/>
    </xf>
    <xf numFmtId="10" fontId="7" fillId="37" borderId="20" xfId="0" applyNumberFormat="1" applyFont="1" applyFill="1" applyBorder="1" applyAlignment="1">
      <alignment/>
    </xf>
    <xf numFmtId="192" fontId="7" fillId="0" borderId="1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4" fontId="7" fillId="0" borderId="10" xfId="0" applyNumberFormat="1" applyFont="1" applyFill="1" applyBorder="1" applyAlignment="1">
      <alignment/>
    </xf>
    <xf numFmtId="192" fontId="7" fillId="41" borderId="10" xfId="0" applyNumberFormat="1" applyFont="1" applyFill="1" applyBorder="1" applyAlignment="1">
      <alignment/>
    </xf>
    <xf numFmtId="185" fontId="21" fillId="42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D4"/>
                </a:solidFill>
              </a:rPr>
              <a:t>IS-LM Simulations</a:t>
            </a:r>
          </a:p>
        </c:rich>
      </c:tx>
      <c:layout>
        <c:manualLayout>
          <c:xMode val="factor"/>
          <c:yMode val="factor"/>
          <c:x val="-0.003"/>
          <c:y val="0.007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1155"/>
          <c:w val="0.9805"/>
          <c:h val="0.80275"/>
        </c:manualLayout>
      </c:layout>
      <c:lineChart>
        <c:grouping val="standard"/>
        <c:varyColors val="0"/>
        <c:ser>
          <c:idx val="0"/>
          <c:order val="0"/>
          <c:tx>
            <c:v>IS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'IS-LM Simulations'!$E$92:$E$120</c:f>
              <c:numCache/>
            </c:numRef>
          </c:cat>
          <c:val>
            <c:numRef>
              <c:f>'IS-LM Simulations'!$F$92:$F$120</c:f>
              <c:numCache/>
            </c:numRef>
          </c:val>
          <c:smooth val="0"/>
        </c:ser>
        <c:ser>
          <c:idx val="1"/>
          <c:order val="1"/>
          <c:tx>
            <c:v>LM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'IS-LM Simulations'!$E$92:$E$120</c:f>
              <c:numCache/>
            </c:numRef>
          </c:cat>
          <c:val>
            <c:numRef>
              <c:f>'IS-LM Simulations'!$G$92:$G$120</c:f>
              <c:numCache/>
            </c:numRef>
          </c:val>
          <c:smooth val="0"/>
        </c:ser>
        <c:ser>
          <c:idx val="2"/>
          <c:order val="2"/>
          <c:tx>
            <c:strRef>
              <c:f>'IS-LM Simulations'!$H$91</c:f>
              <c:strCache>
                <c:ptCount val="1"/>
                <c:pt idx="0">
                  <c:v>IS Base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'IS-LM Simulations'!$E$92:$E$120</c:f>
              <c:numCache/>
            </c:numRef>
          </c:cat>
          <c:val>
            <c:numRef>
              <c:f>'IS-LM Simulations'!$H$92:$H$120</c:f>
              <c:numCache/>
            </c:numRef>
          </c:val>
          <c:smooth val="0"/>
        </c:ser>
        <c:ser>
          <c:idx val="3"/>
          <c:order val="3"/>
          <c:tx>
            <c:strRef>
              <c:f>'IS-LM Simulations'!$I$91</c:f>
              <c:strCache>
                <c:ptCount val="1"/>
                <c:pt idx="0">
                  <c:v>LM Base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'IS-LM Simulations'!$E$92:$E$120</c:f>
              <c:numCache/>
            </c:numRef>
          </c:cat>
          <c:val>
            <c:numRef>
              <c:f>'IS-LM Simulations'!$I$92:$I$120</c:f>
              <c:numCache/>
            </c:numRef>
          </c:val>
          <c:smooth val="0"/>
        </c:ser>
        <c:marker val="1"/>
        <c:axId val="43320743"/>
        <c:axId val="54342368"/>
      </c:lineChart>
      <c:catAx>
        <c:axId val="43320743"/>
        <c:scaling>
          <c:orientation val="minMax"/>
        </c:scaling>
        <c:axPos val="b"/>
        <c:delete val="0"/>
        <c:numFmt formatCode="\$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</a:defRPr>
            </a:pPr>
          </a:p>
        </c:txPr>
        <c:crossAx val="54342368"/>
        <c:crosses val="autoZero"/>
        <c:auto val="1"/>
        <c:lblOffset val="100"/>
        <c:tickLblSkip val="2"/>
        <c:noMultiLvlLbl val="0"/>
      </c:catAx>
      <c:valAx>
        <c:axId val="54342368"/>
        <c:scaling>
          <c:orientation val="minMax"/>
        </c:scaling>
        <c:axPos val="l"/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3320743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975"/>
          <c:y val="0.9585"/>
          <c:w val="0.2685"/>
          <c:h val="0.02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0.4415</cdr:x>
      <cdr:y>0.5705</cdr:y>
    </cdr:from>
    <cdr:to>
      <cdr:x>0.53475</cdr:x>
      <cdr:y>0.6165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238500" y="2762250"/>
          <a:ext cx="685800" cy="21907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0.456</cdr:x>
      <cdr:y>0.7405</cdr:y>
    </cdr:from>
    <cdr:to>
      <cdr:x>0.4625</cdr:x>
      <cdr:y>0.7865</cdr:y>
    </cdr:to>
    <cdr:sp fLocksText="0">
      <cdr:nvSpPr>
        <cdr:cNvPr id="2" name="Text Box 3"/>
        <cdr:cNvSpPr txBox="1">
          <a:spLocks noChangeArrowheads="1"/>
        </cdr:cNvSpPr>
      </cdr:nvSpPr>
      <cdr:spPr>
        <a:xfrm>
          <a:off x="3352800" y="3581400"/>
          <a:ext cx="47625" cy="21907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0.44325</cdr:x>
      <cdr:y>0.514</cdr:y>
    </cdr:from>
    <cdr:to>
      <cdr:x>0.50175</cdr:x>
      <cdr:y>0.563</cdr:y>
    </cdr:to>
    <cdr:sp textlink="'IS-LM Simulations'!$C$28">
      <cdr:nvSpPr>
        <cdr:cNvPr id="3" name="Text Box 3"/>
        <cdr:cNvSpPr txBox="1">
          <a:spLocks noChangeArrowheads="1"/>
        </cdr:cNvSpPr>
      </cdr:nvSpPr>
      <cdr:spPr>
        <a:xfrm>
          <a:off x="3257550" y="2486025"/>
          <a:ext cx="428625" cy="238125"/>
        </a:xfrm>
        <a:prstGeom prst="rect">
          <a:avLst/>
        </a:prstGeom>
        <a:noFill/>
        <a:ln w="22225" cmpd="sng">
          <a:noFill/>
        </a:ln>
      </cdr:spPr>
      <cdr:txBody>
        <a:bodyPr vertOverflow="clip" wrap="square" lIns="27432" tIns="22860" rIns="27432" bIns="22860" anchor="ctr">
          <a:spAutoFit/>
        </a:bodyPr>
        <a:p>
          <a:pPr algn="ctr">
            <a:defRPr/>
          </a:pPr>
          <a:fld id="{e6815a01-d816-4a76-8772-f6f6f1205658}" type="TxLink">
            <a:rPr lang="en-US" cap="none" sz="1200" b="1" i="0" u="none" baseline="0">
              <a:solidFill>
                <a:srgbClr val="DD0806"/>
              </a:solidFill>
            </a:rPr>
            <a:t>2.01%</a:t>
          </a:fld>
        </a:p>
      </cdr:txBody>
    </cdr:sp>
  </cdr:relSizeAnchor>
  <cdr:relSizeAnchor xmlns:cdr="http://schemas.openxmlformats.org/drawingml/2006/chartDrawing">
    <cdr:from>
      <cdr:x>0.436</cdr:x>
      <cdr:y>0.6525</cdr:y>
    </cdr:from>
    <cdr:to>
      <cdr:x>0.509</cdr:x>
      <cdr:y>0.7015</cdr:y>
    </cdr:to>
    <cdr:sp textlink="'IS-LM Simulations'!$C$29">
      <cdr:nvSpPr>
        <cdr:cNvPr id="4" name="Text Box 4"/>
        <cdr:cNvSpPr txBox="1">
          <a:spLocks noChangeArrowheads="1"/>
        </cdr:cNvSpPr>
      </cdr:nvSpPr>
      <cdr:spPr>
        <a:xfrm>
          <a:off x="3200400" y="3162300"/>
          <a:ext cx="533400" cy="238125"/>
        </a:xfrm>
        <a:prstGeom prst="rect">
          <a:avLst/>
        </a:prstGeom>
        <a:noFill/>
        <a:ln w="22225" cmpd="sng">
          <a:noFill/>
        </a:ln>
      </cdr:spPr>
      <cdr:txBody>
        <a:bodyPr vertOverflow="clip" wrap="square" lIns="27432" tIns="22860" rIns="27432" bIns="22860" anchor="ctr">
          <a:spAutoFit/>
        </a:bodyPr>
        <a:p>
          <a:pPr algn="ctr">
            <a:defRPr/>
          </a:pPr>
          <a:fld id="{7c842c59-d340-47b2-b13b-dfc323dfed5f}" type="TxLink">
            <a:rPr lang="en-US" cap="none" sz="1200" b="1" i="0" u="none" baseline="0">
              <a:solidFill>
                <a:srgbClr val="0000D4"/>
              </a:solidFill>
            </a:rPr>
            <a:t>$15,470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30</xdr:row>
      <xdr:rowOff>28575</xdr:rowOff>
    </xdr:from>
    <xdr:to>
      <xdr:col>10</xdr:col>
      <xdr:colOff>95250</xdr:colOff>
      <xdr:row>123</xdr:row>
      <xdr:rowOff>133350</xdr:rowOff>
    </xdr:to>
    <xdr:graphicFrame>
      <xdr:nvGraphicFramePr>
        <xdr:cNvPr id="1" name="Chart 7"/>
        <xdr:cNvGraphicFramePr/>
      </xdr:nvGraphicFramePr>
      <xdr:xfrm>
        <a:off x="209550" y="6315075"/>
        <a:ext cx="73533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0"/>
  <sheetViews>
    <sheetView tabSelected="1" zoomScale="125" zoomScaleNormal="125" workbookViewId="0" topLeftCell="M1">
      <selection activeCell="N1" sqref="N1"/>
      <selection activeCell="N13" sqref="N13"/>
    </sheetView>
  </sheetViews>
  <sheetFormatPr defaultColWidth="11.00390625" defaultRowHeight="12.75"/>
  <cols>
    <col min="1" max="1" width="2.125" style="2" customWidth="1"/>
    <col min="2" max="2" width="11.25390625" style="2" customWidth="1"/>
    <col min="3" max="3" width="10.125" style="2" customWidth="1"/>
    <col min="4" max="4" width="10.75390625" style="2" customWidth="1"/>
    <col min="5" max="5" width="9.125" style="2" customWidth="1"/>
    <col min="6" max="6" width="9.625" style="2" customWidth="1"/>
    <col min="7" max="7" width="11.00390625" style="2" customWidth="1"/>
    <col min="8" max="8" width="13.25390625" style="2" customWidth="1"/>
    <col min="9" max="9" width="12.125" style="2" customWidth="1"/>
    <col min="10" max="10" width="8.625" style="2" customWidth="1"/>
    <col min="11" max="11" width="7.875" style="2" customWidth="1"/>
    <col min="12" max="12" width="2.875" style="2" customWidth="1"/>
    <col min="13" max="13" width="3.00390625" style="2" customWidth="1"/>
    <col min="14" max="14" width="8.125" style="2" customWidth="1"/>
    <col min="15" max="16384" width="10.75390625" style="2" customWidth="1"/>
  </cols>
  <sheetData>
    <row r="1" spans="2:14" ht="16.5" customHeight="1" thickBot="1">
      <c r="B1" s="3" t="s">
        <v>117</v>
      </c>
      <c r="E1" s="150" t="s">
        <v>69</v>
      </c>
      <c r="F1" s="151"/>
      <c r="G1" s="151"/>
      <c r="H1" s="152"/>
      <c r="K1" s="1" t="s">
        <v>67</v>
      </c>
      <c r="N1" s="148" t="s">
        <v>29</v>
      </c>
    </row>
    <row r="2" spans="3:14" ht="16.5" customHeight="1" thickBot="1">
      <c r="C2" s="5"/>
      <c r="D2" s="4"/>
      <c r="E2" s="66"/>
      <c r="F2" s="67" t="s">
        <v>73</v>
      </c>
      <c r="G2" s="14"/>
      <c r="J2" s="63" t="s">
        <v>74</v>
      </c>
      <c r="K2" s="6" t="s">
        <v>113</v>
      </c>
      <c r="M2" s="2">
        <v>1</v>
      </c>
      <c r="N2" s="2" t="s">
        <v>30</v>
      </c>
    </row>
    <row r="3" spans="3:14" ht="16.5" customHeight="1" thickBot="1">
      <c r="C3" s="5"/>
      <c r="D3" s="4"/>
      <c r="F3" s="64" t="s">
        <v>72</v>
      </c>
      <c r="G3" s="65" t="s">
        <v>113</v>
      </c>
      <c r="I3" s="1" t="s">
        <v>132</v>
      </c>
      <c r="J3" s="92">
        <f>D81</f>
        <v>0.020076169749727934</v>
      </c>
      <c r="K3" s="7">
        <v>0.020076169749727934</v>
      </c>
      <c r="M3" s="2">
        <v>2</v>
      </c>
      <c r="N3" s="2" t="s">
        <v>123</v>
      </c>
    </row>
    <row r="4" spans="3:14" ht="16.5" customHeight="1" thickBot="1">
      <c r="C4" s="5"/>
      <c r="D4" s="4"/>
      <c r="E4" s="1" t="s">
        <v>122</v>
      </c>
      <c r="F4" s="53">
        <v>0.82</v>
      </c>
      <c r="G4" s="53">
        <v>0.82</v>
      </c>
      <c r="I4" s="1" t="s">
        <v>97</v>
      </c>
      <c r="J4" s="93">
        <f>D87</f>
        <v>15469.713456655785</v>
      </c>
      <c r="K4" s="9">
        <v>15469.713456655785</v>
      </c>
      <c r="M4" s="2">
        <v>3</v>
      </c>
      <c r="N4" s="2" t="s">
        <v>31</v>
      </c>
    </row>
    <row r="5" spans="2:14" ht="16.5" customHeight="1" thickBot="1">
      <c r="B5" s="144" t="s">
        <v>89</v>
      </c>
      <c r="C5" s="105"/>
      <c r="D5" s="106"/>
      <c r="E5" s="107" t="s">
        <v>88</v>
      </c>
      <c r="F5" s="145">
        <f>(G5*(1+K22)/J24/J25)</f>
        <v>100</v>
      </c>
      <c r="G5" s="108">
        <v>100</v>
      </c>
      <c r="I5" s="1" t="s">
        <v>107</v>
      </c>
      <c r="J5" s="94">
        <f>$F$6*J4</f>
        <v>2784.5484221980414</v>
      </c>
      <c r="K5" s="9">
        <v>2784.5484221980414</v>
      </c>
      <c r="M5" s="2">
        <v>4</v>
      </c>
      <c r="N5" s="2" t="s">
        <v>124</v>
      </c>
    </row>
    <row r="6" spans="3:14" ht="16.5" customHeight="1" thickBot="1">
      <c r="C6" s="5"/>
      <c r="D6" s="4"/>
      <c r="E6" s="1" t="s">
        <v>95</v>
      </c>
      <c r="F6" s="134">
        <v>0.18</v>
      </c>
      <c r="G6" s="53">
        <v>0.18</v>
      </c>
      <c r="I6" s="1" t="s">
        <v>109</v>
      </c>
      <c r="J6" s="94">
        <f>$F$9</f>
        <v>3400</v>
      </c>
      <c r="K6" s="9">
        <v>3400</v>
      </c>
      <c r="M6" s="2">
        <v>5</v>
      </c>
      <c r="N6" s="2" t="s">
        <v>125</v>
      </c>
    </row>
    <row r="7" spans="3:14" ht="16.5" customHeight="1" thickBot="1">
      <c r="C7" s="5"/>
      <c r="D7" s="4"/>
      <c r="E7" s="1" t="s">
        <v>130</v>
      </c>
      <c r="F7" s="54">
        <f>G7/J24/J25</f>
        <v>1600</v>
      </c>
      <c r="G7" s="128">
        <v>1600</v>
      </c>
      <c r="I7" s="1" t="s">
        <v>108</v>
      </c>
      <c r="J7" s="94">
        <f>J5-J6</f>
        <v>-615.4515778019586</v>
      </c>
      <c r="K7" s="9">
        <v>-615.4515778019586</v>
      </c>
      <c r="M7" s="2">
        <v>6</v>
      </c>
      <c r="N7" s="2" t="s">
        <v>126</v>
      </c>
    </row>
    <row r="8" spans="2:14" ht="16.5" customHeight="1" thickBot="1">
      <c r="B8" s="114"/>
      <c r="C8" s="115"/>
      <c r="D8" s="116"/>
      <c r="E8" s="117" t="s">
        <v>131</v>
      </c>
      <c r="F8" s="145">
        <f>G8*(1+J15)</f>
        <v>-1600</v>
      </c>
      <c r="G8" s="118">
        <v>-1600</v>
      </c>
      <c r="I8" s="8" t="s">
        <v>110</v>
      </c>
      <c r="J8" s="147">
        <v>16650</v>
      </c>
      <c r="K8" s="9">
        <v>16650</v>
      </c>
      <c r="M8" s="2">
        <v>7</v>
      </c>
      <c r="N8" s="2" t="s">
        <v>32</v>
      </c>
    </row>
    <row r="9" spans="3:14" ht="16.5" customHeight="1" thickBot="1">
      <c r="C9" s="5"/>
      <c r="D9" s="4"/>
      <c r="E9" s="1" t="s">
        <v>0</v>
      </c>
      <c r="F9" s="133">
        <v>3400</v>
      </c>
      <c r="G9" s="9">
        <v>3400</v>
      </c>
      <c r="I9" s="1" t="s">
        <v>97</v>
      </c>
      <c r="J9" s="90">
        <f>C29</f>
        <v>15469.713456655785</v>
      </c>
      <c r="K9" s="9">
        <v>15469.713456655785</v>
      </c>
      <c r="M9" s="2">
        <v>8</v>
      </c>
      <c r="N9" s="2" t="s">
        <v>127</v>
      </c>
    </row>
    <row r="10" spans="3:14" ht="16.5" customHeight="1" thickBot="1">
      <c r="C10" s="5"/>
      <c r="D10" s="4"/>
      <c r="E10" s="1" t="s">
        <v>1</v>
      </c>
      <c r="F10" s="80">
        <v>6700</v>
      </c>
      <c r="G10" s="9">
        <v>6700</v>
      </c>
      <c r="I10" s="1" t="s">
        <v>111</v>
      </c>
      <c r="J10" s="135">
        <f>(J8-J9)/J8</f>
        <v>0.07088808068133422</v>
      </c>
      <c r="K10" s="7">
        <v>0.07088808068133422</v>
      </c>
      <c r="M10" s="2">
        <v>9</v>
      </c>
      <c r="N10" s="2" t="s">
        <v>128</v>
      </c>
    </row>
    <row r="11" spans="3:14" ht="16.5" customHeight="1" thickBot="1">
      <c r="C11" s="5"/>
      <c r="D11" s="4"/>
      <c r="E11" s="1" t="s">
        <v>2</v>
      </c>
      <c r="F11" s="129">
        <v>0.15</v>
      </c>
      <c r="G11" s="129">
        <v>0.15</v>
      </c>
      <c r="H11" s="131" t="s">
        <v>42</v>
      </c>
      <c r="I11" s="1" t="s">
        <v>114</v>
      </c>
      <c r="J11" s="136">
        <f>K11+(F10/G10-1)+(F9/G9-1)</f>
        <v>0.027871956859709585</v>
      </c>
      <c r="K11" s="7">
        <v>0.027871956859709585</v>
      </c>
      <c r="M11" s="2">
        <v>10</v>
      </c>
      <c r="N11" s="2" t="s">
        <v>129</v>
      </c>
    </row>
    <row r="12" spans="3:11" ht="16.5" customHeight="1" thickBot="1">
      <c r="C12" s="5"/>
      <c r="D12" s="4"/>
      <c r="E12" s="1" t="s">
        <v>3</v>
      </c>
      <c r="F12" s="130">
        <v>4500</v>
      </c>
      <c r="G12" s="130">
        <v>4500</v>
      </c>
      <c r="H12" s="131" t="s">
        <v>42</v>
      </c>
      <c r="I12" s="1" t="s">
        <v>112</v>
      </c>
      <c r="J12" s="135">
        <f>J10+J11</f>
        <v>0.0987600375410438</v>
      </c>
      <c r="K12" s="7">
        <v>0.0987600375410438</v>
      </c>
    </row>
    <row r="13" spans="2:11" ht="16.5" customHeight="1" thickBot="1">
      <c r="B13" s="114"/>
      <c r="C13" s="116"/>
      <c r="D13" s="114"/>
      <c r="E13" s="117" t="s">
        <v>4</v>
      </c>
      <c r="F13" s="118">
        <v>-6000</v>
      </c>
      <c r="G13" s="54">
        <v>-6000</v>
      </c>
      <c r="I13" s="1" t="s">
        <v>106</v>
      </c>
      <c r="J13" s="95">
        <f>J7/J9</f>
        <v>-0.03978429073856975</v>
      </c>
      <c r="K13" s="7">
        <v>-0.03978429073856975</v>
      </c>
    </row>
    <row r="14" spans="3:11" ht="16.5" customHeight="1" thickBot="1">
      <c r="C14" s="109" t="s">
        <v>93</v>
      </c>
      <c r="D14" s="114"/>
      <c r="E14" s="117" t="s">
        <v>35</v>
      </c>
      <c r="F14" s="126">
        <v>0.02</v>
      </c>
      <c r="G14" s="126">
        <v>0.02</v>
      </c>
      <c r="I14" s="1" t="s">
        <v>87</v>
      </c>
      <c r="J14" s="87">
        <f>F20</f>
        <v>0</v>
      </c>
      <c r="K14" s="87">
        <f>G20</f>
        <v>0</v>
      </c>
    </row>
    <row r="15" spans="3:11" ht="16.5" customHeight="1" thickBot="1">
      <c r="C15" s="103"/>
      <c r="D15" s="103"/>
      <c r="E15" s="100" t="s">
        <v>98</v>
      </c>
      <c r="F15" s="101">
        <v>0.015</v>
      </c>
      <c r="G15" s="96">
        <v>0.015</v>
      </c>
      <c r="I15" s="1" t="s">
        <v>36</v>
      </c>
      <c r="J15" s="142">
        <f>(F14-G14)/G14</f>
        <v>0</v>
      </c>
      <c r="K15" s="87"/>
    </row>
    <row r="16" spans="3:11" ht="16.5" customHeight="1" thickBot="1">
      <c r="C16" s="104"/>
      <c r="D16" s="104"/>
      <c r="E16" s="100" t="s">
        <v>99</v>
      </c>
      <c r="F16" s="101">
        <v>0.015</v>
      </c>
      <c r="G16" s="96">
        <v>0.015</v>
      </c>
      <c r="I16" s="1" t="s">
        <v>91</v>
      </c>
      <c r="J16" s="9">
        <f>J4-J5-C23</f>
        <v>2183.329706202392</v>
      </c>
      <c r="K16" s="9">
        <f>K4-K5-C22</f>
        <v>2183.329706202392</v>
      </c>
    </row>
    <row r="17" spans="2:11" ht="16.5" customHeight="1" thickBot="1">
      <c r="B17" s="104"/>
      <c r="C17" s="104"/>
      <c r="D17" s="104"/>
      <c r="E17" s="100" t="s">
        <v>41</v>
      </c>
      <c r="F17" s="102">
        <f>1+(F15-F16)/F16</f>
        <v>1</v>
      </c>
      <c r="G17" s="98">
        <f>1+(G15-G16)/G16</f>
        <v>1</v>
      </c>
      <c r="H17" s="132"/>
      <c r="I17" s="1" t="s">
        <v>92</v>
      </c>
      <c r="J17" s="146">
        <f>J16/J4</f>
        <v>0.14113575615474783</v>
      </c>
      <c r="K17" s="143">
        <f>K16/K4</f>
        <v>0.14113575615474783</v>
      </c>
    </row>
    <row r="18" spans="3:11" ht="16.5" customHeight="1" thickBot="1">
      <c r="C18" s="84"/>
      <c r="D18" s="1" t="s">
        <v>100</v>
      </c>
      <c r="E18" s="87">
        <v>100</v>
      </c>
      <c r="F18" s="86">
        <f>E18/F17</f>
        <v>100</v>
      </c>
      <c r="G18" s="86">
        <f>E18*G17</f>
        <v>100</v>
      </c>
      <c r="H18" s="119" t="s">
        <v>102</v>
      </c>
      <c r="J18" s="149" t="s">
        <v>71</v>
      </c>
      <c r="K18" s="149" t="s">
        <v>70</v>
      </c>
    </row>
    <row r="19" spans="3:11" ht="16.5" customHeight="1" thickBot="1">
      <c r="C19" s="84"/>
      <c r="D19" s="1" t="s">
        <v>101</v>
      </c>
      <c r="E19" s="87">
        <v>100</v>
      </c>
      <c r="F19" s="86">
        <f>E19*F17</f>
        <v>100</v>
      </c>
      <c r="G19" s="86">
        <f>E19/G17</f>
        <v>100</v>
      </c>
      <c r="H19" s="119" t="s">
        <v>103</v>
      </c>
      <c r="I19" s="107" t="s">
        <v>28</v>
      </c>
      <c r="J19" s="139">
        <v>15000</v>
      </c>
      <c r="K19" s="123">
        <v>15000</v>
      </c>
    </row>
    <row r="20" spans="3:11" ht="16.5" customHeight="1" thickBot="1">
      <c r="C20" s="84"/>
      <c r="D20" s="1"/>
      <c r="E20" s="97" t="s">
        <v>104</v>
      </c>
      <c r="F20" s="86">
        <f>F18-F19</f>
        <v>0</v>
      </c>
      <c r="G20" s="86">
        <f>G18-G19</f>
        <v>0</v>
      </c>
      <c r="H20"/>
      <c r="I20" s="122"/>
      <c r="J20" s="107" t="s">
        <v>33</v>
      </c>
      <c r="K20" s="124">
        <f>(K19-J19)/J19</f>
        <v>0</v>
      </c>
    </row>
    <row r="21" spans="3:11" ht="16.5" customHeight="1" thickBot="1">
      <c r="C21" s="84" t="s">
        <v>84</v>
      </c>
      <c r="D21" s="84" t="s">
        <v>85</v>
      </c>
      <c r="E21" s="84" t="s">
        <v>86</v>
      </c>
      <c r="F21" s="85" t="s">
        <v>87</v>
      </c>
      <c r="G21" s="84" t="s">
        <v>96</v>
      </c>
      <c r="H21"/>
      <c r="I21" s="122"/>
      <c r="J21" s="107" t="s">
        <v>34</v>
      </c>
      <c r="K21" s="125">
        <v>1</v>
      </c>
    </row>
    <row r="22" spans="2:11" ht="16.5" customHeight="1" thickBot="1">
      <c r="B22" s="1" t="s">
        <v>90</v>
      </c>
      <c r="C22" s="87">
        <v>10501.83532825535</v>
      </c>
      <c r="D22" s="87">
        <v>1567.8781284004353</v>
      </c>
      <c r="E22" s="87">
        <v>3400</v>
      </c>
      <c r="F22" s="86">
        <f>G20</f>
        <v>0</v>
      </c>
      <c r="G22" s="90">
        <f>SUM(C22:F22)</f>
        <v>15469.713456655787</v>
      </c>
      <c r="I22" s="122"/>
      <c r="J22" s="107" t="s">
        <v>43</v>
      </c>
      <c r="K22" s="124">
        <f>K20*K21</f>
        <v>0</v>
      </c>
    </row>
    <row r="23" spans="2:11" ht="16.5" customHeight="1" thickBot="1">
      <c r="B23" s="1" t="s">
        <v>94</v>
      </c>
      <c r="C23" s="138">
        <f>$D$64*$J$9+$F$50</f>
        <v>10501.83532825535</v>
      </c>
      <c r="D23" s="110">
        <f>$D$52*(1/J24)*(1/J25)+$E$52*$J$3</f>
        <v>1567.8781284004353</v>
      </c>
      <c r="E23" s="138">
        <f>$D$53</f>
        <v>3400</v>
      </c>
      <c r="F23" s="137">
        <f>F20</f>
        <v>0</v>
      </c>
      <c r="G23" s="90">
        <f>SUM(C23:F23)</f>
        <v>15469.713456655787</v>
      </c>
      <c r="I23" s="1"/>
      <c r="J23" s="112" t="s">
        <v>65</v>
      </c>
      <c r="K23" s="113"/>
    </row>
    <row r="24" spans="2:11" ht="16.5" customHeight="1" thickBot="1">
      <c r="B24" s="1" t="s">
        <v>37</v>
      </c>
      <c r="C24" s="7">
        <f>(C23-C22)/C22</f>
        <v>0</v>
      </c>
      <c r="D24" s="7">
        <f>(D23-D22)/D22</f>
        <v>0</v>
      </c>
      <c r="E24" s="7">
        <f>(E23-E22)/E22</f>
        <v>0</v>
      </c>
      <c r="F24" s="127"/>
      <c r="G24" s="7">
        <f>(G23-G22)/G22</f>
        <v>0</v>
      </c>
      <c r="I24" s="109" t="s">
        <v>63</v>
      </c>
      <c r="J24" s="111">
        <v>1</v>
      </c>
      <c r="K24" s="111">
        <v>1</v>
      </c>
    </row>
    <row r="25" spans="2:11" ht="16.5" customHeight="1" thickBot="1">
      <c r="B25" s="79" t="s">
        <v>75</v>
      </c>
      <c r="D25" s="48"/>
      <c r="F25" s="78" t="s">
        <v>76</v>
      </c>
      <c r="I25" s="109" t="s">
        <v>64</v>
      </c>
      <c r="J25" s="111">
        <v>1</v>
      </c>
      <c r="K25" s="111">
        <v>1</v>
      </c>
    </row>
    <row r="26" spans="2:10" ht="16.5" customHeight="1" thickBot="1">
      <c r="B26" s="20" t="s">
        <v>116</v>
      </c>
      <c r="C26" s="49">
        <f>D69</f>
        <v>15567.765567765568</v>
      </c>
      <c r="D26" s="49">
        <f>E69</f>
        <v>-4884.004884004884</v>
      </c>
      <c r="E26" s="21" t="s">
        <v>12</v>
      </c>
      <c r="F26" s="20" t="s">
        <v>116</v>
      </c>
      <c r="G26" s="49">
        <v>15567.765567765568</v>
      </c>
      <c r="H26" s="49">
        <v>-4884.004884004884</v>
      </c>
      <c r="I26" s="21" t="s">
        <v>12</v>
      </c>
      <c r="J26" s="52"/>
    </row>
    <row r="27" spans="2:10" ht="16.5" customHeight="1" thickBot="1">
      <c r="B27" s="20" t="s">
        <v>115</v>
      </c>
      <c r="C27" s="49">
        <f>D75</f>
        <v>14666.666666666668</v>
      </c>
      <c r="D27" s="49">
        <f>F75</f>
        <v>40000</v>
      </c>
      <c r="E27" s="21" t="s">
        <v>12</v>
      </c>
      <c r="F27" s="20" t="s">
        <v>115</v>
      </c>
      <c r="G27" s="49">
        <v>14666.666666666668</v>
      </c>
      <c r="H27" s="49">
        <v>40000</v>
      </c>
      <c r="I27" s="21" t="s">
        <v>12</v>
      </c>
      <c r="J27" s="52"/>
    </row>
    <row r="28" spans="2:10" ht="16.5" customHeight="1" thickBot="1">
      <c r="B28" s="20" t="s">
        <v>58</v>
      </c>
      <c r="C28" s="91">
        <f>(C26-C27)/(-D26+D27)</f>
        <v>0.020076169749727934</v>
      </c>
      <c r="F28" s="20" t="s">
        <v>58</v>
      </c>
      <c r="G28" s="83">
        <v>0.020076169749727934</v>
      </c>
      <c r="H28" s="62"/>
      <c r="I28" s="21"/>
      <c r="J28" s="52"/>
    </row>
    <row r="29" spans="2:10" ht="16.5" customHeight="1" thickBot="1">
      <c r="B29" s="20" t="s">
        <v>68</v>
      </c>
      <c r="C29" s="89">
        <f>C26+D26*C28</f>
        <v>15469.713456655785</v>
      </c>
      <c r="E29" s="69"/>
      <c r="F29" s="20" t="s">
        <v>68</v>
      </c>
      <c r="G29" s="88">
        <v>15469.713456655785</v>
      </c>
      <c r="H29" s="62"/>
      <c r="I29" s="21"/>
      <c r="J29" s="52"/>
    </row>
    <row r="30" spans="2:10" ht="16.5" customHeight="1" thickBot="1">
      <c r="B30" s="68" t="s">
        <v>77</v>
      </c>
      <c r="C30" s="81">
        <f>C29/F10</f>
        <v>2.3089124562172816</v>
      </c>
      <c r="D30" s="61"/>
      <c r="F30" s="20" t="s">
        <v>77</v>
      </c>
      <c r="G30" s="82">
        <v>2.3089124562172816</v>
      </c>
      <c r="J30" s="52"/>
    </row>
    <row r="31" spans="9:11" ht="16.5" customHeight="1">
      <c r="I31" s="1"/>
      <c r="J31" s="52"/>
      <c r="K31" s="52"/>
    </row>
    <row r="32" spans="9:11" ht="16.5" customHeight="1">
      <c r="I32" s="1"/>
      <c r="J32" s="52"/>
      <c r="K32" s="52"/>
    </row>
    <row r="33" spans="9:11" ht="16.5" customHeight="1">
      <c r="I33" s="1"/>
      <c r="J33" s="52"/>
      <c r="K33" s="52"/>
    </row>
    <row r="34" spans="9:11" ht="16.5" customHeight="1">
      <c r="I34" s="1"/>
      <c r="J34" s="52"/>
      <c r="K34" s="52"/>
    </row>
    <row r="35" spans="9:11" ht="16.5" customHeight="1">
      <c r="I35" s="1"/>
      <c r="J35" s="52"/>
      <c r="K35" s="52"/>
    </row>
    <row r="36" spans="9:11" ht="16.5" customHeight="1">
      <c r="I36" s="1"/>
      <c r="J36" s="52"/>
      <c r="K36" s="52"/>
    </row>
    <row r="37" spans="9:11" ht="16.5" customHeight="1">
      <c r="I37" s="1"/>
      <c r="J37" s="52"/>
      <c r="K37" s="52"/>
    </row>
    <row r="38" spans="9:11" ht="16.5" customHeight="1">
      <c r="I38" s="1"/>
      <c r="J38" s="52"/>
      <c r="K38" s="52"/>
    </row>
    <row r="39" spans="9:11" ht="16.5" customHeight="1">
      <c r="I39" s="1"/>
      <c r="J39" s="52"/>
      <c r="K39" s="52"/>
    </row>
    <row r="40" spans="9:11" ht="16.5" customHeight="1">
      <c r="I40" s="1"/>
      <c r="J40" s="52"/>
      <c r="K40" s="52"/>
    </row>
    <row r="41" spans="9:11" ht="16.5" customHeight="1">
      <c r="I41" s="1"/>
      <c r="J41" s="52"/>
      <c r="K41" s="52"/>
    </row>
    <row r="42" spans="9:11" ht="16.5" customHeight="1">
      <c r="I42" s="1"/>
      <c r="J42" s="52"/>
      <c r="K42" s="52"/>
    </row>
    <row r="43" spans="9:11" ht="16.5" customHeight="1">
      <c r="I43" s="1"/>
      <c r="J43" s="52"/>
      <c r="K43" s="52"/>
    </row>
    <row r="44" spans="9:11" ht="16.5" customHeight="1">
      <c r="I44" s="1"/>
      <c r="J44" s="52"/>
      <c r="K44" s="52"/>
    </row>
    <row r="45" spans="9:11" ht="16.5" customHeight="1">
      <c r="I45" s="1"/>
      <c r="J45" s="52"/>
      <c r="K45" s="52"/>
    </row>
    <row r="46" spans="9:11" ht="16.5" customHeight="1">
      <c r="I46" s="1"/>
      <c r="J46" s="52"/>
      <c r="K46" s="52"/>
    </row>
    <row r="47" spans="9:11" ht="16.5" customHeight="1">
      <c r="I47" s="1"/>
      <c r="J47" s="52"/>
      <c r="K47" s="52"/>
    </row>
    <row r="48" spans="2:10" ht="0.75" customHeight="1">
      <c r="B48" s="77" t="s">
        <v>83</v>
      </c>
      <c r="I48" s="1"/>
      <c r="J48" s="52"/>
    </row>
    <row r="49" spans="1:2" ht="0.75" customHeight="1" thickBot="1">
      <c r="A49" s="1" t="s">
        <v>5</v>
      </c>
      <c r="B49" s="3" t="s">
        <v>6</v>
      </c>
    </row>
    <row r="50" spans="2:6" ht="0.75" customHeight="1" thickBot="1">
      <c r="B50" s="5">
        <v>1</v>
      </c>
      <c r="C50" s="10" t="s">
        <v>7</v>
      </c>
      <c r="D50" s="11">
        <f>F4</f>
        <v>0.82</v>
      </c>
      <c r="E50" s="12" t="s">
        <v>8</v>
      </c>
      <c r="F50" s="13">
        <f>F5</f>
        <v>100</v>
      </c>
    </row>
    <row r="51" spans="2:5" ht="0.75" customHeight="1" thickBot="1">
      <c r="B51" s="5">
        <v>2</v>
      </c>
      <c r="C51" s="10" t="s">
        <v>9</v>
      </c>
      <c r="D51" s="11">
        <f>F6</f>
        <v>0.18</v>
      </c>
      <c r="E51" s="14" t="s">
        <v>10</v>
      </c>
    </row>
    <row r="52" spans="2:6" ht="0.75" customHeight="1" thickBot="1">
      <c r="B52" s="5">
        <v>3</v>
      </c>
      <c r="C52" s="10" t="s">
        <v>11</v>
      </c>
      <c r="D52" s="15">
        <f>F7</f>
        <v>1600</v>
      </c>
      <c r="E52" s="16">
        <f>F8</f>
        <v>-1600</v>
      </c>
      <c r="F52" s="14" t="s">
        <v>12</v>
      </c>
    </row>
    <row r="53" spans="2:10" ht="0.75" customHeight="1" thickBot="1">
      <c r="B53" s="5">
        <v>4</v>
      </c>
      <c r="C53" s="10" t="s">
        <v>13</v>
      </c>
      <c r="D53" s="17">
        <f>F9</f>
        <v>3400</v>
      </c>
      <c r="H53" s="1"/>
      <c r="I53" s="52"/>
      <c r="J53" s="52"/>
    </row>
    <row r="54" spans="2:4" ht="0.75" customHeight="1" thickBot="1">
      <c r="B54" s="5">
        <v>5</v>
      </c>
      <c r="C54" s="10" t="s">
        <v>14</v>
      </c>
      <c r="D54" s="17">
        <f>F10</f>
        <v>6700</v>
      </c>
    </row>
    <row r="55" spans="2:7" ht="0.75" customHeight="1" thickBot="1">
      <c r="B55" s="5">
        <v>6</v>
      </c>
      <c r="C55" s="10" t="s">
        <v>15</v>
      </c>
      <c r="D55" s="18">
        <f>F11</f>
        <v>0.15</v>
      </c>
      <c r="E55" s="14" t="s">
        <v>10</v>
      </c>
      <c r="G55" s="36"/>
    </row>
    <row r="56" spans="2:6" ht="0.75" customHeight="1" thickBot="1">
      <c r="B56" s="5">
        <v>7</v>
      </c>
      <c r="C56" s="10" t="s">
        <v>16</v>
      </c>
      <c r="D56" s="19">
        <f>F12</f>
        <v>4500</v>
      </c>
      <c r="E56" s="16">
        <f>F13</f>
        <v>-6000</v>
      </c>
      <c r="F56" s="14" t="s">
        <v>12</v>
      </c>
    </row>
    <row r="57" spans="2:4" ht="0.75" customHeight="1" thickBot="1">
      <c r="B57" s="5">
        <v>8</v>
      </c>
      <c r="C57" s="20" t="s">
        <v>17</v>
      </c>
      <c r="D57" s="21" t="s">
        <v>18</v>
      </c>
    </row>
    <row r="58" spans="2:8" ht="0.75" customHeight="1" thickBot="1">
      <c r="B58" s="5">
        <v>9</v>
      </c>
      <c r="C58" s="20" t="s">
        <v>14</v>
      </c>
      <c r="D58" s="21" t="s">
        <v>19</v>
      </c>
      <c r="G58" s="4"/>
      <c r="H58" s="34"/>
    </row>
    <row r="59" spans="2:4" ht="0.75" customHeight="1" thickBot="1">
      <c r="B59" s="5">
        <v>10</v>
      </c>
      <c r="C59" s="22" t="s">
        <v>20</v>
      </c>
      <c r="D59" s="23" t="s">
        <v>21</v>
      </c>
    </row>
    <row r="60" spans="3:6" ht="0.75" customHeight="1" thickBot="1">
      <c r="C60" s="10" t="s">
        <v>22</v>
      </c>
      <c r="D60" s="24" t="s">
        <v>10</v>
      </c>
      <c r="E60" s="11">
        <f>-D51</f>
        <v>-0.18</v>
      </c>
      <c r="F60" s="14" t="s">
        <v>10</v>
      </c>
    </row>
    <row r="61" spans="3:5" ht="0.75" customHeight="1" thickBot="1">
      <c r="C61" s="10" t="s">
        <v>22</v>
      </c>
      <c r="D61" s="11">
        <f>1+E60</f>
        <v>0.8200000000000001</v>
      </c>
      <c r="E61" s="14" t="s">
        <v>10</v>
      </c>
    </row>
    <row r="62" ht="0.75" customHeight="1" thickBot="1"/>
    <row r="63" spans="2:13" ht="0.75" customHeight="1" thickBot="1">
      <c r="B63" s="5">
        <v>11</v>
      </c>
      <c r="C63" s="25" t="s">
        <v>7</v>
      </c>
      <c r="D63" s="26">
        <f>D61</f>
        <v>0.8200000000000001</v>
      </c>
      <c r="E63" s="27">
        <f>D50</f>
        <v>0.82</v>
      </c>
      <c r="F63" s="28" t="s">
        <v>10</v>
      </c>
      <c r="M63" s="84" t="s">
        <v>87</v>
      </c>
    </row>
    <row r="64" spans="3:13" ht="0.75" customHeight="1" thickBot="1">
      <c r="C64" s="10" t="s">
        <v>22</v>
      </c>
      <c r="D64" s="18">
        <f>D50*D61</f>
        <v>0.6724</v>
      </c>
      <c r="E64" s="12" t="s">
        <v>23</v>
      </c>
      <c r="F64" s="13">
        <f>F50</f>
        <v>100</v>
      </c>
      <c r="M64" s="99">
        <f>$F$20</f>
        <v>0</v>
      </c>
    </row>
    <row r="65" ht="0.75" customHeight="1" thickBot="1"/>
    <row r="66" spans="2:12" ht="0.75" customHeight="1" thickBot="1">
      <c r="B66" s="5">
        <v>12</v>
      </c>
      <c r="C66" s="10" t="s">
        <v>17</v>
      </c>
      <c r="D66" s="29">
        <f>D64</f>
        <v>0.6724</v>
      </c>
      <c r="E66" s="12" t="s">
        <v>23</v>
      </c>
      <c r="F66" s="30">
        <f>F64</f>
        <v>100</v>
      </c>
      <c r="G66" s="12" t="s">
        <v>24</v>
      </c>
      <c r="H66" s="31">
        <f>D52</f>
        <v>1600</v>
      </c>
      <c r="I66" s="16">
        <f>E52</f>
        <v>-1600</v>
      </c>
      <c r="J66" s="16" t="s">
        <v>25</v>
      </c>
      <c r="K66" s="31">
        <f>D53</f>
        <v>3400</v>
      </c>
      <c r="L66" s="12" t="s">
        <v>105</v>
      </c>
    </row>
    <row r="67" spans="3:8" ht="0.75" customHeight="1">
      <c r="C67" s="4" t="s">
        <v>22</v>
      </c>
      <c r="D67" s="33">
        <f>D66</f>
        <v>0.6724</v>
      </c>
      <c r="E67" s="34" t="s">
        <v>26</v>
      </c>
      <c r="F67" s="34">
        <f>I66</f>
        <v>-1600</v>
      </c>
      <c r="G67" s="34" t="s">
        <v>27</v>
      </c>
      <c r="H67" s="34">
        <f>F66+H66+K66+M64</f>
        <v>5100</v>
      </c>
    </row>
    <row r="68" spans="3:8" ht="0.75" customHeight="1" thickBot="1">
      <c r="C68" s="35">
        <f>1-D67</f>
        <v>0.3276</v>
      </c>
      <c r="D68" s="2" t="s">
        <v>17</v>
      </c>
      <c r="E68" s="34">
        <f>H67</f>
        <v>5100</v>
      </c>
      <c r="F68" s="34">
        <f>F67</f>
        <v>-1600</v>
      </c>
      <c r="G68" s="34" t="s">
        <v>12</v>
      </c>
      <c r="H68" s="34"/>
    </row>
    <row r="69" spans="2:6" ht="0.75" customHeight="1" thickBot="1">
      <c r="B69" s="5">
        <v>13</v>
      </c>
      <c r="C69" s="20" t="s">
        <v>38</v>
      </c>
      <c r="D69" s="16">
        <f>E68/C68</f>
        <v>15567.765567765568</v>
      </c>
      <c r="E69" s="16">
        <f>F68/C68</f>
        <v>-4884.004884004884</v>
      </c>
      <c r="F69" s="14" t="s">
        <v>12</v>
      </c>
    </row>
    <row r="70" ht="0.75" customHeight="1"/>
    <row r="71" spans="1:2" ht="0.75" customHeight="1">
      <c r="A71" s="1" t="s">
        <v>39</v>
      </c>
      <c r="B71" s="3" t="s">
        <v>40</v>
      </c>
    </row>
    <row r="72" spans="3:4" ht="0.75" customHeight="1" thickBot="1">
      <c r="C72" s="5" t="s">
        <v>44</v>
      </c>
      <c r="D72" s="36" t="s">
        <v>45</v>
      </c>
    </row>
    <row r="73" spans="2:9" ht="0.75" customHeight="1" thickBot="1">
      <c r="B73" s="5">
        <v>14</v>
      </c>
      <c r="C73" s="37">
        <f>D54</f>
        <v>6700</v>
      </c>
      <c r="D73" s="18">
        <f>D55</f>
        <v>0.15</v>
      </c>
      <c r="E73" s="12" t="s">
        <v>46</v>
      </c>
      <c r="F73" s="38">
        <f>D56</f>
        <v>4500</v>
      </c>
      <c r="G73" s="12">
        <f>E56</f>
        <v>-6000</v>
      </c>
      <c r="H73" s="28" t="s">
        <v>47</v>
      </c>
      <c r="I73" s="140" t="s">
        <v>87</v>
      </c>
    </row>
    <row r="74" spans="3:9" ht="0.75" customHeight="1" thickBot="1">
      <c r="C74" s="39">
        <f>D73</f>
        <v>0.15</v>
      </c>
      <c r="D74" s="12" t="s">
        <v>48</v>
      </c>
      <c r="E74" s="16">
        <f>C73-F73</f>
        <v>2200</v>
      </c>
      <c r="F74" s="16" t="s">
        <v>24</v>
      </c>
      <c r="G74" s="16">
        <f>-G73</f>
        <v>6000</v>
      </c>
      <c r="H74" s="12" t="s">
        <v>12</v>
      </c>
      <c r="I74" s="141">
        <f>$M$64</f>
        <v>0</v>
      </c>
    </row>
    <row r="75" spans="2:7" ht="0.75" customHeight="1" thickBot="1">
      <c r="B75" s="5">
        <v>15</v>
      </c>
      <c r="C75" s="40" t="s">
        <v>49</v>
      </c>
      <c r="D75" s="41">
        <f>(E74+I74)/C74</f>
        <v>14666.666666666668</v>
      </c>
      <c r="E75" s="42" t="s">
        <v>50</v>
      </c>
      <c r="F75" s="42">
        <f>G74/C74</f>
        <v>40000</v>
      </c>
      <c r="G75" s="43" t="s">
        <v>12</v>
      </c>
    </row>
    <row r="76" ht="0.75" customHeight="1"/>
    <row r="77" spans="1:2" ht="0.75" customHeight="1" thickBot="1">
      <c r="A77" s="1" t="s">
        <v>51</v>
      </c>
      <c r="B77" s="3" t="s">
        <v>52</v>
      </c>
    </row>
    <row r="78" spans="2:3" ht="0.75" customHeight="1" thickBot="1">
      <c r="B78" s="5">
        <v>16</v>
      </c>
      <c r="C78" s="6" t="s">
        <v>53</v>
      </c>
    </row>
    <row r="79" spans="2:9" ht="0.75" customHeight="1" thickBot="1">
      <c r="B79" s="5">
        <v>17</v>
      </c>
      <c r="C79" s="44">
        <f>D69</f>
        <v>15567.765567765568</v>
      </c>
      <c r="D79" s="16">
        <f>E69</f>
        <v>-4884.004884004884</v>
      </c>
      <c r="E79" s="16" t="s">
        <v>54</v>
      </c>
      <c r="F79" s="16">
        <f>D75</f>
        <v>14666.666666666668</v>
      </c>
      <c r="G79" s="16" t="s">
        <v>55</v>
      </c>
      <c r="H79" s="16">
        <f>F75</f>
        <v>40000</v>
      </c>
      <c r="I79" s="14" t="s">
        <v>56</v>
      </c>
    </row>
    <row r="80" spans="2:5" ht="0.75" customHeight="1" thickBot="1">
      <c r="B80" s="5">
        <v>18</v>
      </c>
      <c r="C80" s="44">
        <f>H79+(-D79)</f>
        <v>44884.004884004884</v>
      </c>
      <c r="D80" s="16" t="s">
        <v>57</v>
      </c>
      <c r="E80" s="32">
        <f>C79-F79</f>
        <v>901.0989010988997</v>
      </c>
    </row>
    <row r="81" spans="2:6" ht="0.75" customHeight="1" thickBot="1">
      <c r="B81" s="5">
        <v>19</v>
      </c>
      <c r="C81" s="20" t="s">
        <v>58</v>
      </c>
      <c r="D81" s="120">
        <f>E80/C80</f>
        <v>0.020076169749727934</v>
      </c>
      <c r="E81" s="60">
        <f>D81</f>
        <v>0.020076169749727934</v>
      </c>
      <c r="F81" s="60">
        <f>E81^2</f>
        <v>0.000403052591819891</v>
      </c>
    </row>
    <row r="82" ht="0.75" customHeight="1"/>
    <row r="83" spans="1:2" ht="0.75" customHeight="1">
      <c r="A83" s="1" t="s">
        <v>59</v>
      </c>
      <c r="B83" s="3" t="s">
        <v>60</v>
      </c>
    </row>
    <row r="84" ht="0.75" customHeight="1" thickBot="1">
      <c r="C84" s="36" t="s">
        <v>61</v>
      </c>
    </row>
    <row r="85" spans="2:7" ht="0.75" customHeight="1" thickBot="1">
      <c r="B85" s="5">
        <v>20</v>
      </c>
      <c r="C85" s="10" t="s">
        <v>17</v>
      </c>
      <c r="D85" s="16">
        <f>D75</f>
        <v>14666.666666666668</v>
      </c>
      <c r="E85" s="12" t="s">
        <v>50</v>
      </c>
      <c r="F85" s="45">
        <f>F75</f>
        <v>40000</v>
      </c>
      <c r="G85" s="59">
        <f>D81</f>
        <v>0.020076169749727934</v>
      </c>
    </row>
    <row r="86" spans="3:6" ht="0.75" customHeight="1" thickBot="1">
      <c r="C86" s="4" t="s">
        <v>22</v>
      </c>
      <c r="D86" s="34">
        <f>D85</f>
        <v>14666.666666666668</v>
      </c>
      <c r="E86" s="2" t="s">
        <v>50</v>
      </c>
      <c r="F86" s="46">
        <f>F85*G85</f>
        <v>803.0467899891173</v>
      </c>
    </row>
    <row r="87" spans="2:4" ht="0.75" customHeight="1" thickBot="1">
      <c r="B87" s="5">
        <v>21</v>
      </c>
      <c r="C87" s="20" t="s">
        <v>17</v>
      </c>
      <c r="D87" s="121">
        <f>D86+F86</f>
        <v>15469.713456655785</v>
      </c>
    </row>
    <row r="88" ht="0.75" customHeight="1"/>
    <row r="89" ht="0.75" customHeight="1">
      <c r="B89" s="76" t="s">
        <v>82</v>
      </c>
    </row>
    <row r="90" spans="2:5" ht="0.75" customHeight="1" thickBot="1">
      <c r="B90" s="47" t="s">
        <v>12</v>
      </c>
      <c r="C90" s="61">
        <v>0.0723618090452264</v>
      </c>
      <c r="D90" s="75">
        <v>0.0025425116761455795</v>
      </c>
      <c r="E90" s="2" t="s">
        <v>78</v>
      </c>
    </row>
    <row r="91" spans="3:9" ht="0.75" customHeight="1" thickBot="1">
      <c r="C91" s="72" t="s">
        <v>62</v>
      </c>
      <c r="D91" s="71" t="s">
        <v>66</v>
      </c>
      <c r="E91" s="71" t="s">
        <v>81</v>
      </c>
      <c r="F91" s="74" t="s">
        <v>62</v>
      </c>
      <c r="G91" s="74" t="s">
        <v>66</v>
      </c>
      <c r="H91" s="74" t="s">
        <v>79</v>
      </c>
      <c r="I91" s="74" t="s">
        <v>80</v>
      </c>
    </row>
    <row r="92" spans="2:9" ht="0.75" customHeight="1" thickBot="1">
      <c r="B92" s="51">
        <v>0</v>
      </c>
      <c r="C92" s="73">
        <f>$C$26+$D$26*B92</f>
        <v>15567.765567765568</v>
      </c>
      <c r="D92" s="73">
        <f>$C$27+$D$27*B92</f>
        <v>14666.666666666668</v>
      </c>
      <c r="E92" s="73">
        <v>15000</v>
      </c>
      <c r="F92" s="70">
        <f aca="true" t="shared" si="0" ref="F92:F120">(E92-$C$26)/$D$26</f>
        <v>0.11624999999999995</v>
      </c>
      <c r="G92" s="70">
        <f aca="true" t="shared" si="1" ref="G92:G120">(E92-$C$27)/$D$27</f>
        <v>0.008333333333333304</v>
      </c>
      <c r="H92" s="70">
        <v>0.11625</v>
      </c>
      <c r="I92" s="70">
        <v>0.008333333333333304</v>
      </c>
    </row>
    <row r="93" spans="2:9" ht="0.75" customHeight="1" thickBot="1">
      <c r="B93" s="51">
        <v>0.00117148211315014</v>
      </c>
      <c r="C93" s="73">
        <f aca="true" t="shared" si="2" ref="C93:C120">IF(B93&gt;0,($C$26+$D$26*B93),0)</f>
        <v>15562.044043403417</v>
      </c>
      <c r="D93" s="73">
        <f aca="true" t="shared" si="3" ref="D93:D120">IF(B93&gt;0,($C$27+$D$27*B93),0)</f>
        <v>14713.525951192674</v>
      </c>
      <c r="E93" s="73">
        <v>15048.811754714588</v>
      </c>
      <c r="F93" s="70">
        <f t="shared" si="0"/>
        <v>0.10625579322218796</v>
      </c>
      <c r="G93" s="70">
        <f t="shared" si="1"/>
        <v>0.009553627201198015</v>
      </c>
      <c r="H93" s="70">
        <v>0.10625579322218796</v>
      </c>
      <c r="I93" s="70">
        <v>0.009553627201198015</v>
      </c>
    </row>
    <row r="94" spans="2:9" ht="0.75" customHeight="1" thickBot="1">
      <c r="B94" s="51">
        <v>0.0037139937892957196</v>
      </c>
      <c r="C94" s="73">
        <f t="shared" si="2"/>
        <v>15549.626403959483</v>
      </c>
      <c r="D94" s="73">
        <f t="shared" si="3"/>
        <v>14815.226418238497</v>
      </c>
      <c r="E94" s="73">
        <v>15154.749741220656</v>
      </c>
      <c r="F94" s="70">
        <f t="shared" si="0"/>
        <v>0.08456499048507068</v>
      </c>
      <c r="G94" s="70">
        <f t="shared" si="1"/>
        <v>0.012202076863849698</v>
      </c>
      <c r="H94" s="70">
        <v>0.08456499048507068</v>
      </c>
      <c r="I94" s="70">
        <v>0.012202076863849698</v>
      </c>
    </row>
    <row r="95" spans="2:9" ht="0.75" customHeight="1" thickBot="1">
      <c r="B95" s="51">
        <v>0.006256505465441299</v>
      </c>
      <c r="C95" s="73">
        <f t="shared" si="2"/>
        <v>15537.20876451555</v>
      </c>
      <c r="D95" s="73">
        <f t="shared" si="3"/>
        <v>14916.92688528432</v>
      </c>
      <c r="E95" s="73">
        <v>15260.687727726721</v>
      </c>
      <c r="F95" s="70">
        <f t="shared" si="0"/>
        <v>0.06287418774795377</v>
      </c>
      <c r="G95" s="70">
        <f t="shared" si="1"/>
        <v>0.014850526526501335</v>
      </c>
      <c r="H95" s="70">
        <v>0.06287418774795377</v>
      </c>
      <c r="I95" s="70">
        <v>0.014850526526501335</v>
      </c>
    </row>
    <row r="96" spans="2:9" ht="0.75" customHeight="1" thickBot="1">
      <c r="B96" s="51">
        <v>0.008799017141586879</v>
      </c>
      <c r="C96" s="73">
        <f t="shared" si="2"/>
        <v>15524.791125071615</v>
      </c>
      <c r="D96" s="73">
        <f t="shared" si="3"/>
        <v>15018.627352330142</v>
      </c>
      <c r="E96" s="73">
        <v>15366.625714232787</v>
      </c>
      <c r="F96" s="70">
        <f t="shared" si="0"/>
        <v>0.04118338501083686</v>
      </c>
      <c r="G96" s="70">
        <f t="shared" si="1"/>
        <v>0.017498976189152974</v>
      </c>
      <c r="H96" s="70">
        <v>0.04118338501083686</v>
      </c>
      <c r="I96" s="70">
        <v>0.017498976189152974</v>
      </c>
    </row>
    <row r="97" spans="2:9" ht="0.75" customHeight="1" thickBot="1">
      <c r="B97" s="51">
        <v>0.011341528817732458</v>
      </c>
      <c r="C97" s="73">
        <f t="shared" si="2"/>
        <v>15512.37348562768</v>
      </c>
      <c r="D97" s="73">
        <f t="shared" si="3"/>
        <v>15120.327819375967</v>
      </c>
      <c r="E97" s="73">
        <v>15472.563700738852</v>
      </c>
      <c r="F97" s="70">
        <f t="shared" si="0"/>
        <v>0.01949258227371995</v>
      </c>
      <c r="G97" s="70">
        <f t="shared" si="1"/>
        <v>0.02014742585180461</v>
      </c>
      <c r="H97" s="70">
        <v>0.01949258227371995</v>
      </c>
      <c r="I97" s="70">
        <v>0.02014742585180461</v>
      </c>
    </row>
    <row r="98" spans="2:9" ht="0.75" customHeight="1" thickBot="1">
      <c r="B98" s="51">
        <v>0.013884040493878038</v>
      </c>
      <c r="C98" s="73">
        <f t="shared" si="2"/>
        <v>15499.955846183746</v>
      </c>
      <c r="D98" s="73">
        <f t="shared" si="3"/>
        <v>15222.02828642179</v>
      </c>
      <c r="E98" s="73">
        <v>15578.501687244918</v>
      </c>
      <c r="F98" s="70">
        <f t="shared" si="0"/>
        <v>-0.002198220463396961</v>
      </c>
      <c r="G98" s="70">
        <f t="shared" si="1"/>
        <v>0.02279587551445625</v>
      </c>
      <c r="H98" s="70">
        <v>-0.002198220463396961</v>
      </c>
      <c r="I98" s="70">
        <v>0.02279587551445625</v>
      </c>
    </row>
    <row r="99" spans="2:9" ht="0.75" customHeight="1" thickBot="1">
      <c r="B99" s="51">
        <v>0.016426552170023617</v>
      </c>
      <c r="C99" s="73">
        <f t="shared" si="2"/>
        <v>15487.538206739811</v>
      </c>
      <c r="D99" s="73">
        <f t="shared" si="3"/>
        <v>15323.728753467612</v>
      </c>
      <c r="E99" s="73">
        <v>15684.439673750985</v>
      </c>
      <c r="F99" s="70">
        <f t="shared" si="0"/>
        <v>-0.023889023200514246</v>
      </c>
      <c r="G99" s="70">
        <f t="shared" si="1"/>
        <v>0.02544432517710793</v>
      </c>
      <c r="H99" s="70">
        <v>-0.023889023200514246</v>
      </c>
      <c r="I99" s="70">
        <v>0.02544432517710793</v>
      </c>
    </row>
    <row r="100" spans="2:9" ht="0.75" customHeight="1" thickBot="1">
      <c r="B100" s="51">
        <v>0.0189690638461692</v>
      </c>
      <c r="C100" s="73">
        <f t="shared" si="2"/>
        <v>15475.120567295877</v>
      </c>
      <c r="D100" s="73">
        <f t="shared" si="3"/>
        <v>15425.429220513435</v>
      </c>
      <c r="E100" s="73">
        <v>15790.37766025705</v>
      </c>
      <c r="F100" s="70">
        <f t="shared" si="0"/>
        <v>-0.04557982593763116</v>
      </c>
      <c r="G100" s="70">
        <f t="shared" si="1"/>
        <v>0.02809277483975957</v>
      </c>
      <c r="H100" s="70">
        <v>-0.04557982593763116</v>
      </c>
      <c r="I100" s="70">
        <v>0.02809277483975957</v>
      </c>
    </row>
    <row r="101" spans="2:9" ht="0.75" customHeight="1" thickBot="1">
      <c r="B101" s="51">
        <v>0.02151157552231478</v>
      </c>
      <c r="C101" s="73">
        <f t="shared" si="2"/>
        <v>15462.702927851942</v>
      </c>
      <c r="D101" s="73">
        <f t="shared" si="3"/>
        <v>15527.12968755926</v>
      </c>
      <c r="E101" s="73">
        <v>15896.315646763116</v>
      </c>
      <c r="F101" s="70">
        <f t="shared" si="0"/>
        <v>-0.06727062867474806</v>
      </c>
      <c r="G101" s="70">
        <f t="shared" si="1"/>
        <v>0.030741224502411204</v>
      </c>
      <c r="H101" s="70">
        <v>-0.06727062867474806</v>
      </c>
      <c r="I101" s="70">
        <v>0.030741224502411204</v>
      </c>
    </row>
    <row r="102" spans="2:9" ht="0.75" customHeight="1" thickBot="1">
      <c r="B102" s="51">
        <v>0.02405408719846036</v>
      </c>
      <c r="C102" s="73">
        <f t="shared" si="2"/>
        <v>15450.285288408008</v>
      </c>
      <c r="D102" s="73">
        <f t="shared" si="3"/>
        <v>15628.830154605082</v>
      </c>
      <c r="E102" s="73">
        <v>16002.253633269182</v>
      </c>
      <c r="F102" s="70">
        <f t="shared" si="0"/>
        <v>-0.08896143141186498</v>
      </c>
      <c r="G102" s="70">
        <f t="shared" si="1"/>
        <v>0.03338967416506284</v>
      </c>
      <c r="H102" s="70">
        <v>-0.08896143141186498</v>
      </c>
      <c r="I102" s="70">
        <v>0.03338967416506284</v>
      </c>
    </row>
    <row r="103" spans="2:9" ht="0.75" customHeight="1" thickBot="1">
      <c r="B103" s="51">
        <v>0.026596598874605942</v>
      </c>
      <c r="C103" s="73">
        <f t="shared" si="2"/>
        <v>15437.867648964073</v>
      </c>
      <c r="D103" s="73">
        <f t="shared" si="3"/>
        <v>15730.530621650905</v>
      </c>
      <c r="E103" s="73">
        <v>16108.191619775247</v>
      </c>
      <c r="F103" s="70">
        <f t="shared" si="0"/>
        <v>-0.11065223414898188</v>
      </c>
      <c r="G103" s="70">
        <f t="shared" si="1"/>
        <v>0.03603812382771448</v>
      </c>
      <c r="H103" s="70">
        <v>-0.11065223414898188</v>
      </c>
      <c r="I103" s="70">
        <v>0.03603812382771448</v>
      </c>
    </row>
    <row r="104" spans="2:9" ht="0.75" customHeight="1" thickBot="1">
      <c r="B104" s="51">
        <v>0.029139110550751524</v>
      </c>
      <c r="C104" s="73">
        <f t="shared" si="2"/>
        <v>15425.450009520138</v>
      </c>
      <c r="D104" s="73">
        <f t="shared" si="3"/>
        <v>15832.231088696728</v>
      </c>
      <c r="E104" s="73">
        <v>16214.129606281314</v>
      </c>
      <c r="F104" s="70">
        <f t="shared" si="0"/>
        <v>-0.13234303688609916</v>
      </c>
      <c r="G104" s="70">
        <f t="shared" si="1"/>
        <v>0.038686573490366166</v>
      </c>
      <c r="H104" s="70">
        <v>-0.13234303688609916</v>
      </c>
      <c r="I104" s="70">
        <v>0.038686573490366166</v>
      </c>
    </row>
    <row r="105" spans="2:9" ht="0.75" customHeight="1" thickBot="1">
      <c r="B105" s="51">
        <v>0.031681622226897105</v>
      </c>
      <c r="C105" s="73">
        <f t="shared" si="2"/>
        <v>15413.032370076204</v>
      </c>
      <c r="D105" s="73">
        <f t="shared" si="3"/>
        <v>15933.931555742553</v>
      </c>
      <c r="E105" s="73">
        <v>16320.06759278738</v>
      </c>
      <c r="F105" s="70">
        <f t="shared" si="0"/>
        <v>-0.1540338396232161</v>
      </c>
      <c r="G105" s="70">
        <f t="shared" si="1"/>
        <v>0.0413350231530178</v>
      </c>
      <c r="H105" s="70">
        <v>-0.1540338396232161</v>
      </c>
      <c r="I105" s="70">
        <v>0.0413350231530178</v>
      </c>
    </row>
    <row r="106" spans="2:9" ht="0.75" customHeight="1" thickBot="1">
      <c r="B106" s="51">
        <v>0.034224133903042686</v>
      </c>
      <c r="C106" s="73">
        <f t="shared" si="2"/>
        <v>15400.61473063227</v>
      </c>
      <c r="D106" s="73">
        <f t="shared" si="3"/>
        <v>16035.632022788375</v>
      </c>
      <c r="E106" s="73">
        <v>16426.005579293444</v>
      </c>
      <c r="F106" s="70">
        <f t="shared" si="0"/>
        <v>-0.1757246423603326</v>
      </c>
      <c r="G106" s="70">
        <f t="shared" si="1"/>
        <v>0.043983472815669396</v>
      </c>
      <c r="H106" s="70">
        <v>-0.1757246423603326</v>
      </c>
      <c r="I106" s="70">
        <v>0.043983472815669396</v>
      </c>
    </row>
    <row r="107" spans="2:9" ht="0.75" customHeight="1" thickBot="1">
      <c r="B107" s="51">
        <v>0.03676664557918827</v>
      </c>
      <c r="C107" s="73">
        <f t="shared" si="2"/>
        <v>15388.197091188336</v>
      </c>
      <c r="D107" s="73">
        <f t="shared" si="3"/>
        <v>16137.332489834198</v>
      </c>
      <c r="E107" s="73">
        <v>16531.943565799513</v>
      </c>
      <c r="F107" s="70">
        <f t="shared" si="0"/>
        <v>-0.1974154450974503</v>
      </c>
      <c r="G107" s="70">
        <f t="shared" si="1"/>
        <v>0.04663192247832112</v>
      </c>
      <c r="H107" s="70">
        <v>-0.1974154450974503</v>
      </c>
      <c r="I107" s="70">
        <v>0.04663192247832112</v>
      </c>
    </row>
    <row r="108" spans="2:9" ht="0.75" customHeight="1" thickBot="1">
      <c r="B108" s="51">
        <v>0.03930915725533385</v>
      </c>
      <c r="C108" s="73">
        <f t="shared" si="2"/>
        <v>15375.779451744402</v>
      </c>
      <c r="D108" s="73">
        <f t="shared" si="3"/>
        <v>16239.032956880023</v>
      </c>
      <c r="E108" s="73">
        <v>16637.88155230558</v>
      </c>
      <c r="F108" s="70">
        <f t="shared" si="0"/>
        <v>-0.2191062478345672</v>
      </c>
      <c r="G108" s="70">
        <f t="shared" si="1"/>
        <v>0.04928037214097276</v>
      </c>
      <c r="H108" s="70">
        <v>-0.2191062478345672</v>
      </c>
      <c r="I108" s="70">
        <v>0.04928037214097276</v>
      </c>
    </row>
    <row r="109" spans="2:9" ht="0.75" customHeight="1" thickBot="1">
      <c r="B109" s="51">
        <v>0.04185166893147943</v>
      </c>
      <c r="C109" s="73">
        <f t="shared" si="2"/>
        <v>15363.361812300467</v>
      </c>
      <c r="D109" s="73">
        <f t="shared" si="3"/>
        <v>16340.733423925845</v>
      </c>
      <c r="E109" s="73">
        <v>16743.819538811644</v>
      </c>
      <c r="F109" s="70">
        <f t="shared" si="0"/>
        <v>-0.2407970505716841</v>
      </c>
      <c r="G109" s="70">
        <f t="shared" si="1"/>
        <v>0.051928821803624396</v>
      </c>
      <c r="H109" s="70">
        <v>-0.2407970505716841</v>
      </c>
      <c r="I109" s="70">
        <v>0.051928821803624396</v>
      </c>
    </row>
    <row r="110" spans="2:9" ht="0.75" customHeight="1" thickBot="1">
      <c r="B110" s="51">
        <v>0.04439418060762501</v>
      </c>
      <c r="C110" s="73">
        <f t="shared" si="2"/>
        <v>15350.944172856533</v>
      </c>
      <c r="D110" s="73">
        <f t="shared" si="3"/>
        <v>16442.433890971668</v>
      </c>
      <c r="E110" s="73">
        <v>16849.75752531771</v>
      </c>
      <c r="F110" s="70">
        <f t="shared" si="0"/>
        <v>-0.26248785330880103</v>
      </c>
      <c r="G110" s="70">
        <f t="shared" si="1"/>
        <v>0.054577271466276035</v>
      </c>
      <c r="H110" s="70">
        <v>-0.26248785330880103</v>
      </c>
      <c r="I110" s="70">
        <v>0.054577271466276035</v>
      </c>
    </row>
    <row r="111" spans="2:9" ht="0.75" customHeight="1" thickBot="1">
      <c r="B111" s="51">
        <v>0.04693669228377059</v>
      </c>
      <c r="C111" s="73">
        <f t="shared" si="2"/>
        <v>15338.526533412598</v>
      </c>
      <c r="D111" s="73">
        <f t="shared" si="3"/>
        <v>16544.13435801749</v>
      </c>
      <c r="E111" s="73">
        <v>16955.695511823775</v>
      </c>
      <c r="F111" s="70">
        <f t="shared" si="0"/>
        <v>-0.2841786560459179</v>
      </c>
      <c r="G111" s="70">
        <f t="shared" si="1"/>
        <v>0.057225721128927674</v>
      </c>
      <c r="H111" s="70">
        <v>-0.2841786560459179</v>
      </c>
      <c r="I111" s="70">
        <v>0.057225721128927674</v>
      </c>
    </row>
    <row r="112" spans="2:9" ht="0.75" customHeight="1" thickBot="1">
      <c r="B112" s="51">
        <v>0.049479203959916174</v>
      </c>
      <c r="C112" s="73">
        <f t="shared" si="2"/>
        <v>15326.108893968663</v>
      </c>
      <c r="D112" s="73">
        <f t="shared" si="3"/>
        <v>16645.834825063313</v>
      </c>
      <c r="E112" s="73">
        <v>17061.63349832984</v>
      </c>
      <c r="F112" s="70">
        <f t="shared" si="0"/>
        <v>-0.30586945878303484</v>
      </c>
      <c r="G112" s="70">
        <f t="shared" si="1"/>
        <v>0.059874170791579306</v>
      </c>
      <c r="H112" s="70">
        <v>-0.30586945878303484</v>
      </c>
      <c r="I112" s="70">
        <v>0.059874170791579306</v>
      </c>
    </row>
    <row r="113" spans="2:9" ht="0.75" customHeight="1" thickBot="1">
      <c r="B113" s="51">
        <v>0.052021715636061755</v>
      </c>
      <c r="C113" s="73">
        <f t="shared" si="2"/>
        <v>15313.691254524729</v>
      </c>
      <c r="D113" s="73">
        <f t="shared" si="3"/>
        <v>16747.53529210914</v>
      </c>
      <c r="E113" s="73">
        <v>17167.571484835906</v>
      </c>
      <c r="F113" s="70">
        <f t="shared" si="0"/>
        <v>-0.3275602615201518</v>
      </c>
      <c r="G113" s="70">
        <f t="shared" si="1"/>
        <v>0.06252262045423095</v>
      </c>
      <c r="H113" s="70">
        <v>-0.3275602615201518</v>
      </c>
      <c r="I113" s="70">
        <v>0.06252262045423095</v>
      </c>
    </row>
    <row r="114" spans="2:9" ht="0.75" customHeight="1" thickBot="1">
      <c r="B114" s="51">
        <v>0.054564227312207336</v>
      </c>
      <c r="C114" s="73">
        <f t="shared" si="2"/>
        <v>15301.273615080794</v>
      </c>
      <c r="D114" s="73">
        <f t="shared" si="3"/>
        <v>16849.235759154963</v>
      </c>
      <c r="E114" s="73">
        <v>17273.50947134197</v>
      </c>
      <c r="F114" s="70">
        <f t="shared" si="0"/>
        <v>-0.34925106425726865</v>
      </c>
      <c r="G114" s="70">
        <f t="shared" si="1"/>
        <v>0.06517107011688258</v>
      </c>
      <c r="H114" s="70">
        <v>-0.34925106425726865</v>
      </c>
      <c r="I114" s="70">
        <v>0.06517107011688258</v>
      </c>
    </row>
    <row r="115" spans="2:9" ht="0.75" customHeight="1" thickBot="1">
      <c r="B115" s="51">
        <v>0.05710673898835292</v>
      </c>
      <c r="C115" s="73">
        <f t="shared" si="2"/>
        <v>15288.85597563686</v>
      </c>
      <c r="D115" s="73">
        <f t="shared" si="3"/>
        <v>16950.936226200785</v>
      </c>
      <c r="E115" s="73">
        <v>17379.447457848037</v>
      </c>
      <c r="F115" s="70">
        <f t="shared" si="0"/>
        <v>-0.3709418669943856</v>
      </c>
      <c r="G115" s="70">
        <f t="shared" si="1"/>
        <v>0.06781951977953422</v>
      </c>
      <c r="H115" s="70">
        <v>-0.3709418669943856</v>
      </c>
      <c r="I115" s="70">
        <v>0.06781951977953422</v>
      </c>
    </row>
    <row r="116" spans="2:9" ht="0.75" customHeight="1" thickBot="1">
      <c r="B116" s="51">
        <v>0.0596492506644985</v>
      </c>
      <c r="C116" s="73">
        <f t="shared" si="2"/>
        <v>15276.438336192925</v>
      </c>
      <c r="D116" s="73">
        <f t="shared" si="3"/>
        <v>17052.636693246608</v>
      </c>
      <c r="E116" s="73">
        <v>17485.385444354106</v>
      </c>
      <c r="F116" s="70">
        <f t="shared" si="0"/>
        <v>-0.39263266973150324</v>
      </c>
      <c r="G116" s="70">
        <f t="shared" si="1"/>
        <v>0.07046796944218595</v>
      </c>
      <c r="H116" s="70">
        <v>-0.39263266973150324</v>
      </c>
      <c r="I116" s="70">
        <v>0.07046796944218595</v>
      </c>
    </row>
    <row r="117" spans="2:9" ht="0.75" customHeight="1" thickBot="1">
      <c r="B117" s="51">
        <v>0.06219176234064408</v>
      </c>
      <c r="C117" s="73">
        <f t="shared" si="2"/>
        <v>15264.02069674899</v>
      </c>
      <c r="D117" s="73">
        <f t="shared" si="3"/>
        <v>17154.33716029243</v>
      </c>
      <c r="E117" s="73">
        <v>17591.32343086017</v>
      </c>
      <c r="F117" s="70">
        <f t="shared" si="0"/>
        <v>-0.4143234724686201</v>
      </c>
      <c r="G117" s="70">
        <f t="shared" si="1"/>
        <v>0.07311641910483758</v>
      </c>
      <c r="H117" s="70">
        <v>-0.4143234724686201</v>
      </c>
      <c r="I117" s="70">
        <v>0.07311641910483758</v>
      </c>
    </row>
    <row r="118" spans="2:9" ht="0.75" customHeight="1" thickBot="1">
      <c r="B118" s="51">
        <v>0.06473427401678966</v>
      </c>
      <c r="C118" s="73">
        <f t="shared" si="2"/>
        <v>15251.603057305056</v>
      </c>
      <c r="D118" s="73">
        <f t="shared" si="3"/>
        <v>17256.037627338254</v>
      </c>
      <c r="E118" s="73">
        <v>17697.261417366237</v>
      </c>
      <c r="F118" s="70">
        <f t="shared" si="0"/>
        <v>-0.43601427520573705</v>
      </c>
      <c r="G118" s="70">
        <f t="shared" si="1"/>
        <v>0.07576486876748922</v>
      </c>
      <c r="H118" s="70">
        <v>-0.43601427520573705</v>
      </c>
      <c r="I118" s="70">
        <v>0.07576486876748922</v>
      </c>
    </row>
    <row r="119" spans="2:9" ht="0.75" customHeight="1" thickBot="1">
      <c r="B119" s="51">
        <v>0.06727678569293524</v>
      </c>
      <c r="C119" s="73">
        <f t="shared" si="2"/>
        <v>15239.185417861121</v>
      </c>
      <c r="D119" s="73">
        <f t="shared" si="3"/>
        <v>17357.738094384076</v>
      </c>
      <c r="E119" s="73">
        <v>17803.199403872302</v>
      </c>
      <c r="F119" s="70">
        <f t="shared" si="0"/>
        <v>-0.457705077942854</v>
      </c>
      <c r="G119" s="70">
        <f t="shared" si="1"/>
        <v>0.07841331843014086</v>
      </c>
      <c r="H119" s="70">
        <v>-0.457705077942854</v>
      </c>
      <c r="I119" s="70">
        <v>0.07841331843014086</v>
      </c>
    </row>
    <row r="120" spans="2:9" ht="0.75" customHeight="1" thickBot="1">
      <c r="B120" s="51">
        <v>0.06981929736908082</v>
      </c>
      <c r="C120" s="73">
        <f t="shared" si="2"/>
        <v>15226.767778417188</v>
      </c>
      <c r="D120" s="73">
        <f t="shared" si="3"/>
        <v>17459.438561429903</v>
      </c>
      <c r="E120" s="73">
        <v>17909.137390378368</v>
      </c>
      <c r="F120" s="70">
        <f t="shared" si="0"/>
        <v>-0.47939588067997085</v>
      </c>
      <c r="G120" s="70">
        <f t="shared" si="1"/>
        <v>0.0810617680927925</v>
      </c>
      <c r="H120" s="70">
        <v>-0.47939588067997085</v>
      </c>
      <c r="I120" s="70">
        <v>0.0810617680927925</v>
      </c>
    </row>
    <row r="121" spans="2:4" ht="12.75">
      <c r="B121" s="47"/>
      <c r="C121" s="61"/>
      <c r="D121" s="50"/>
    </row>
    <row r="122" spans="2:4" ht="12.75">
      <c r="B122" s="47"/>
      <c r="C122" s="61"/>
      <c r="D122" s="50"/>
    </row>
    <row r="123" spans="2:4" ht="12.75">
      <c r="B123" s="47"/>
      <c r="C123" s="61"/>
      <c r="D123" s="50"/>
    </row>
    <row r="124" spans="2:4" ht="12.75">
      <c r="B124" s="47"/>
      <c r="C124" s="61"/>
      <c r="D124" s="50"/>
    </row>
    <row r="125" spans="2:4" ht="12.75">
      <c r="B125" s="47"/>
      <c r="C125" s="61"/>
      <c r="D125" s="50"/>
    </row>
    <row r="126" spans="2:4" ht="12.75">
      <c r="B126" s="47"/>
      <c r="C126" s="61"/>
      <c r="D126" s="50"/>
    </row>
    <row r="127" spans="2:4" ht="12.75">
      <c r="B127" s="47"/>
      <c r="C127" s="61"/>
      <c r="D127" s="50"/>
    </row>
    <row r="128" spans="2:4" ht="12.75">
      <c r="B128" s="47"/>
      <c r="C128" s="61"/>
      <c r="D128" s="50"/>
    </row>
    <row r="129" spans="3:4" ht="12.75">
      <c r="C129" s="47"/>
      <c r="D129" s="48"/>
    </row>
    <row r="130" spans="3:4" ht="16.5" customHeight="1">
      <c r="C130" s="47"/>
      <c r="D130" s="48"/>
    </row>
    <row r="131" spans="3:4" ht="16.5" customHeight="1">
      <c r="C131" s="47"/>
      <c r="D131" s="48"/>
    </row>
    <row r="132" spans="3:4" ht="16.5" customHeight="1">
      <c r="C132" s="47"/>
      <c r="D132" s="48"/>
    </row>
    <row r="133" spans="3:4" ht="16.5" customHeight="1">
      <c r="C133" s="47"/>
      <c r="D133" s="48"/>
    </row>
    <row r="134" spans="3:4" ht="16.5" customHeight="1">
      <c r="C134" s="47"/>
      <c r="D134" s="48"/>
    </row>
    <row r="135" spans="3:4" ht="16.5" customHeight="1">
      <c r="C135" s="47"/>
      <c r="D135" s="48"/>
    </row>
    <row r="136" spans="3:4" ht="16.5" customHeight="1">
      <c r="C136" s="47"/>
      <c r="D136" s="48"/>
    </row>
    <row r="137" spans="3:4" ht="16.5" customHeight="1">
      <c r="C137" s="47"/>
      <c r="D137" s="48"/>
    </row>
    <row r="138" spans="3:4" ht="16.5" customHeight="1">
      <c r="C138" s="47"/>
      <c r="D138" s="48"/>
    </row>
    <row r="139" spans="3:4" ht="16.5" customHeight="1">
      <c r="C139" s="47"/>
      <c r="D139" s="48"/>
    </row>
    <row r="140" spans="3:4" ht="16.5" customHeight="1">
      <c r="C140" s="47"/>
      <c r="D140" s="48"/>
    </row>
    <row r="141" spans="3:4" ht="16.5" customHeight="1">
      <c r="C141" s="47"/>
      <c r="D141" s="48"/>
    </row>
    <row r="142" spans="3:4" ht="16.5" customHeight="1">
      <c r="C142" s="47"/>
      <c r="D142" s="48"/>
    </row>
    <row r="143" spans="3:4" ht="16.5" customHeight="1">
      <c r="C143" s="47"/>
      <c r="D143" s="48"/>
    </row>
    <row r="144" spans="3:4" ht="16.5" customHeight="1">
      <c r="C144" s="47"/>
      <c r="D144" s="48"/>
    </row>
    <row r="145" spans="3:4" ht="16.5" customHeight="1">
      <c r="C145" s="47"/>
      <c r="D145" s="48"/>
    </row>
    <row r="146" spans="3:4" ht="16.5" customHeight="1">
      <c r="C146" s="47"/>
      <c r="D146" s="48"/>
    </row>
    <row r="147" spans="3:4" ht="16.5" customHeight="1">
      <c r="C147" s="47"/>
      <c r="D147" s="48"/>
    </row>
    <row r="148" spans="3:4" ht="16.5" customHeight="1">
      <c r="C148" s="47"/>
      <c r="D148" s="48"/>
    </row>
    <row r="149" spans="3:4" ht="16.5" customHeight="1">
      <c r="C149" s="47"/>
      <c r="D149" s="48"/>
    </row>
    <row r="150" spans="3:4" ht="16.5" customHeight="1">
      <c r="C150" s="47"/>
      <c r="D150" s="48"/>
    </row>
    <row r="151" spans="3:4" ht="16.5" customHeight="1">
      <c r="C151" s="47"/>
      <c r="D151" s="48"/>
    </row>
    <row r="152" spans="3:4" ht="16.5" customHeight="1">
      <c r="C152" s="47"/>
      <c r="D152" s="48"/>
    </row>
    <row r="153" spans="3:4" ht="16.5" customHeight="1">
      <c r="C153" s="47"/>
      <c r="D153" s="48"/>
    </row>
    <row r="154" spans="3:4" ht="16.5" customHeight="1">
      <c r="C154" s="47"/>
      <c r="D154" s="48"/>
    </row>
    <row r="155" spans="3:4" ht="16.5" customHeight="1">
      <c r="C155" s="47"/>
      <c r="D155" s="48"/>
    </row>
    <row r="156" spans="3:4" ht="16.5" customHeight="1">
      <c r="C156" s="47"/>
      <c r="D156" s="48"/>
    </row>
    <row r="157" spans="3:4" ht="16.5" customHeight="1">
      <c r="C157" s="47"/>
      <c r="D157" s="48"/>
    </row>
    <row r="158" spans="3:4" ht="16.5" customHeight="1">
      <c r="C158" s="47"/>
      <c r="D158" s="48"/>
    </row>
    <row r="159" spans="3:4" ht="16.5" customHeight="1">
      <c r="C159" s="47"/>
      <c r="D159" s="48"/>
    </row>
    <row r="160" spans="3:4" ht="16.5" customHeight="1">
      <c r="C160" s="47"/>
      <c r="D160" s="48"/>
    </row>
    <row r="161" spans="3:4" ht="16.5" customHeight="1">
      <c r="C161" s="47"/>
      <c r="D161" s="48"/>
    </row>
    <row r="162" spans="3:4" ht="16.5" customHeight="1">
      <c r="C162" s="47"/>
      <c r="D162" s="48"/>
    </row>
    <row r="163" spans="3:4" ht="16.5" customHeight="1">
      <c r="C163" s="47"/>
      <c r="D163" s="48"/>
    </row>
    <row r="164" spans="3:4" ht="16.5" customHeight="1">
      <c r="C164" s="47"/>
      <c r="D164" s="48"/>
    </row>
    <row r="165" spans="3:4" ht="16.5" customHeight="1">
      <c r="C165" s="47"/>
      <c r="D165" s="48"/>
    </row>
    <row r="166" spans="3:4" ht="16.5" customHeight="1">
      <c r="C166" s="47"/>
      <c r="D166" s="48"/>
    </row>
    <row r="167" spans="3:4" ht="16.5" customHeight="1">
      <c r="C167" s="47"/>
      <c r="D167" s="48"/>
    </row>
    <row r="168" spans="3:4" ht="16.5" customHeight="1">
      <c r="C168" s="47"/>
      <c r="D168" s="48"/>
    </row>
    <row r="169" spans="3:4" ht="16.5" customHeight="1">
      <c r="C169" s="47"/>
      <c r="D169" s="48"/>
    </row>
    <row r="170" spans="3:4" ht="16.5" customHeight="1">
      <c r="C170" s="47"/>
      <c r="D170" s="48"/>
    </row>
    <row r="171" spans="3:4" ht="16.5" customHeight="1">
      <c r="C171" s="47"/>
      <c r="D171" s="48"/>
    </row>
    <row r="172" spans="3:4" ht="16.5" customHeight="1">
      <c r="C172" s="47"/>
      <c r="D172" s="48"/>
    </row>
    <row r="173" spans="3:4" ht="16.5" customHeight="1">
      <c r="C173" s="47"/>
      <c r="D173" s="48"/>
    </row>
    <row r="174" spans="3:4" ht="16.5" customHeight="1">
      <c r="C174" s="47"/>
      <c r="D174" s="48"/>
    </row>
    <row r="175" spans="3:4" ht="16.5" customHeight="1">
      <c r="C175" s="47"/>
      <c r="D175" s="48"/>
    </row>
    <row r="176" spans="3:4" ht="16.5" customHeight="1">
      <c r="C176" s="47"/>
      <c r="D176" s="48"/>
    </row>
    <row r="177" spans="3:4" ht="16.5" customHeight="1">
      <c r="C177" s="47"/>
      <c r="D177" s="48"/>
    </row>
    <row r="178" spans="3:4" ht="16.5" customHeight="1">
      <c r="C178" s="47"/>
      <c r="D178" s="48"/>
    </row>
    <row r="179" spans="3:4" ht="16.5" customHeight="1">
      <c r="C179" s="47"/>
      <c r="D179" s="48"/>
    </row>
    <row r="180" spans="3:4" ht="16.5" customHeight="1">
      <c r="C180" s="47"/>
      <c r="D180" s="48"/>
    </row>
    <row r="181" spans="3:4" ht="16.5" customHeight="1">
      <c r="C181" s="47"/>
      <c r="D181" s="48"/>
    </row>
    <row r="182" spans="3:4" ht="16.5" customHeight="1">
      <c r="C182" s="47"/>
      <c r="D182" s="48"/>
    </row>
    <row r="183" spans="3:4" ht="16.5" customHeight="1">
      <c r="C183" s="47"/>
      <c r="D183" s="48"/>
    </row>
    <row r="184" spans="3:4" ht="16.5" customHeight="1">
      <c r="C184" s="47"/>
      <c r="D184" s="48"/>
    </row>
    <row r="185" spans="3:4" ht="16.5" customHeight="1">
      <c r="C185" s="47"/>
      <c r="D185" s="48"/>
    </row>
    <row r="186" spans="3:4" ht="16.5" customHeight="1">
      <c r="C186" s="47"/>
      <c r="D186" s="48"/>
    </row>
    <row r="187" spans="3:4" ht="16.5" customHeight="1">
      <c r="C187" s="47"/>
      <c r="D187" s="48"/>
    </row>
    <row r="188" spans="3:4" ht="16.5" customHeight="1">
      <c r="C188" s="47"/>
      <c r="D188" s="48"/>
    </row>
    <row r="189" spans="3:4" ht="16.5" customHeight="1">
      <c r="C189" s="47"/>
      <c r="D189" s="48"/>
    </row>
    <row r="190" spans="3:4" ht="16.5" customHeight="1">
      <c r="C190" s="47"/>
      <c r="D190" s="48"/>
    </row>
    <row r="191" spans="3:4" ht="16.5" customHeight="1">
      <c r="C191" s="47"/>
      <c r="D191" s="48"/>
    </row>
    <row r="192" spans="3:4" ht="16.5" customHeight="1">
      <c r="C192" s="47"/>
      <c r="D192" s="48"/>
    </row>
    <row r="193" spans="3:4" ht="16.5" customHeight="1">
      <c r="C193" s="47"/>
      <c r="D193" s="48"/>
    </row>
    <row r="194" spans="3:4" ht="16.5" customHeight="1">
      <c r="C194" s="47"/>
      <c r="D194" s="48"/>
    </row>
    <row r="195" spans="3:4" ht="16.5" customHeight="1">
      <c r="C195" s="47"/>
      <c r="D195" s="48"/>
    </row>
    <row r="196" spans="3:4" ht="16.5" customHeight="1">
      <c r="C196" s="47"/>
      <c r="D196" s="48"/>
    </row>
    <row r="197" spans="3:4" ht="16.5" customHeight="1">
      <c r="C197" s="47"/>
      <c r="D197" s="48"/>
    </row>
    <row r="198" spans="3:4" ht="16.5" customHeight="1">
      <c r="C198" s="47"/>
      <c r="D198" s="48"/>
    </row>
    <row r="199" spans="3:4" ht="16.5" customHeight="1">
      <c r="C199" s="47"/>
      <c r="D199" s="48"/>
    </row>
    <row r="200" spans="3:4" ht="16.5" customHeight="1">
      <c r="C200" s="47"/>
      <c r="D200" s="48"/>
    </row>
    <row r="201" spans="3:4" ht="16.5" customHeight="1">
      <c r="C201" s="47"/>
      <c r="D201" s="48"/>
    </row>
    <row r="202" spans="3:4" ht="16.5" customHeight="1">
      <c r="C202" s="47"/>
      <c r="D202" s="48"/>
    </row>
    <row r="203" spans="3:4" ht="16.5" customHeight="1">
      <c r="C203" s="47"/>
      <c r="D203" s="48"/>
    </row>
    <row r="204" spans="3:4" ht="16.5" customHeight="1">
      <c r="C204" s="47"/>
      <c r="D204" s="48"/>
    </row>
    <row r="205" spans="3:4" ht="16.5" customHeight="1">
      <c r="C205" s="47"/>
      <c r="D205" s="48"/>
    </row>
    <row r="206" spans="3:4" ht="16.5" customHeight="1">
      <c r="C206" s="47"/>
      <c r="D206" s="48"/>
    </row>
    <row r="207" spans="3:4" ht="16.5" customHeight="1">
      <c r="C207" s="47"/>
      <c r="D207" s="48"/>
    </row>
    <row r="208" spans="3:4" ht="16.5" customHeight="1">
      <c r="C208" s="47"/>
      <c r="D208" s="48"/>
    </row>
    <row r="209" spans="3:4" ht="16.5" customHeight="1">
      <c r="C209" s="47"/>
      <c r="D209" s="48"/>
    </row>
    <row r="210" spans="3:4" ht="16.5" customHeight="1">
      <c r="C210" s="47"/>
      <c r="D210" s="48"/>
    </row>
    <row r="211" spans="3:4" ht="16.5" customHeight="1">
      <c r="C211" s="47"/>
      <c r="D211" s="48"/>
    </row>
    <row r="212" spans="3:4" ht="16.5" customHeight="1">
      <c r="C212" s="47"/>
      <c r="D212" s="48"/>
    </row>
    <row r="213" spans="3:4" ht="16.5" customHeight="1">
      <c r="C213" s="47"/>
      <c r="D213" s="48"/>
    </row>
    <row r="214" spans="3:4" ht="16.5" customHeight="1">
      <c r="C214" s="47"/>
      <c r="D214" s="48"/>
    </row>
    <row r="215" spans="3:4" ht="16.5" customHeight="1">
      <c r="C215" s="47"/>
      <c r="D215" s="48"/>
    </row>
    <row r="216" spans="3:4" ht="16.5" customHeight="1">
      <c r="C216" s="47"/>
      <c r="D216" s="48"/>
    </row>
    <row r="217" spans="3:4" ht="16.5" customHeight="1">
      <c r="C217" s="47"/>
      <c r="D217" s="48"/>
    </row>
    <row r="218" spans="3:4" ht="16.5" customHeight="1">
      <c r="C218" s="47"/>
      <c r="D218" s="48"/>
    </row>
    <row r="219" spans="3:4" ht="16.5" customHeight="1">
      <c r="C219" s="47"/>
      <c r="D219" s="48"/>
    </row>
    <row r="220" spans="3:4" ht="16.5" customHeight="1">
      <c r="C220" s="47"/>
      <c r="D220" s="48"/>
    </row>
    <row r="221" spans="3:4" ht="16.5" customHeight="1">
      <c r="C221" s="47"/>
      <c r="D221" s="48"/>
    </row>
    <row r="222" spans="3:4" ht="16.5" customHeight="1">
      <c r="C222" s="47"/>
      <c r="D222" s="48"/>
    </row>
    <row r="223" spans="3:4" ht="16.5" customHeight="1">
      <c r="C223" s="47"/>
      <c r="D223" s="48"/>
    </row>
    <row r="224" spans="3:4" ht="16.5" customHeight="1">
      <c r="C224" s="47"/>
      <c r="D224" s="48"/>
    </row>
    <row r="225" spans="3:4" ht="16.5" customHeight="1">
      <c r="C225" s="47"/>
      <c r="D225" s="48"/>
    </row>
    <row r="226" spans="3:4" ht="16.5" customHeight="1">
      <c r="C226" s="47"/>
      <c r="D226" s="48"/>
    </row>
    <row r="227" spans="3:4" ht="16.5" customHeight="1">
      <c r="C227" s="47"/>
      <c r="D227" s="48"/>
    </row>
    <row r="228" spans="3:4" ht="16.5" customHeight="1">
      <c r="C228" s="47"/>
      <c r="D228" s="48"/>
    </row>
    <row r="229" spans="3:4" ht="16.5" customHeight="1">
      <c r="C229" s="47"/>
      <c r="D229" s="48"/>
    </row>
    <row r="230" spans="3:4" ht="16.5" customHeight="1">
      <c r="C230" s="47"/>
      <c r="D230" s="48"/>
    </row>
    <row r="231" spans="3:4" ht="16.5" customHeight="1">
      <c r="C231" s="47"/>
      <c r="D231" s="48"/>
    </row>
    <row r="232" spans="3:4" ht="16.5" customHeight="1">
      <c r="C232" s="47"/>
      <c r="D232" s="48"/>
    </row>
    <row r="233" spans="3:4" ht="16.5" customHeight="1">
      <c r="C233" s="47"/>
      <c r="D233" s="48"/>
    </row>
    <row r="234" spans="3:4" ht="16.5" customHeight="1">
      <c r="C234" s="47"/>
      <c r="D234" s="48"/>
    </row>
    <row r="235" spans="3:4" ht="16.5" customHeight="1">
      <c r="C235" s="47"/>
      <c r="D235" s="48"/>
    </row>
    <row r="236" spans="3:4" ht="16.5" customHeight="1">
      <c r="C236" s="47"/>
      <c r="D236" s="48"/>
    </row>
    <row r="237" spans="3:4" ht="16.5" customHeight="1">
      <c r="C237" s="47"/>
      <c r="D237" s="48"/>
    </row>
    <row r="238" spans="3:4" ht="16.5" customHeight="1">
      <c r="C238" s="47"/>
      <c r="D238" s="48"/>
    </row>
    <row r="239" spans="3:4" ht="16.5" customHeight="1">
      <c r="C239" s="47"/>
      <c r="D239" s="48"/>
    </row>
    <row r="240" spans="3:4" ht="16.5" customHeight="1">
      <c r="C240" s="47"/>
      <c r="D240" s="48"/>
    </row>
    <row r="241" spans="3:4" ht="16.5" customHeight="1">
      <c r="C241" s="47"/>
      <c r="D241" s="48"/>
    </row>
    <row r="242" spans="3:4" ht="16.5" customHeight="1">
      <c r="C242" s="47"/>
      <c r="D242" s="48"/>
    </row>
    <row r="243" spans="3:4" ht="16.5" customHeight="1">
      <c r="C243" s="47"/>
      <c r="D243" s="48"/>
    </row>
    <row r="244" spans="3:4" ht="16.5" customHeight="1">
      <c r="C244" s="47"/>
      <c r="D244" s="48"/>
    </row>
    <row r="245" spans="3:4" ht="16.5" customHeight="1">
      <c r="C245" s="47"/>
      <c r="D245" s="48"/>
    </row>
    <row r="246" spans="3:4" ht="16.5" customHeight="1">
      <c r="C246" s="47"/>
      <c r="D246" s="48"/>
    </row>
    <row r="247" spans="3:4" ht="16.5" customHeight="1">
      <c r="C247" s="47"/>
      <c r="D247" s="48"/>
    </row>
    <row r="248" spans="3:4" ht="16.5" customHeight="1">
      <c r="C248" s="47"/>
      <c r="D248" s="48"/>
    </row>
    <row r="249" spans="3:4" ht="16.5" customHeight="1">
      <c r="C249" s="47"/>
      <c r="D249" s="48"/>
    </row>
    <row r="250" spans="3:4" ht="16.5" customHeight="1">
      <c r="C250" s="47"/>
      <c r="D250" s="48"/>
    </row>
    <row r="251" spans="3:4" ht="16.5" customHeight="1">
      <c r="C251" s="47"/>
      <c r="D251" s="48"/>
    </row>
    <row r="252" spans="3:4" ht="16.5" customHeight="1">
      <c r="C252" s="47"/>
      <c r="D252" s="48"/>
    </row>
    <row r="253" spans="3:4" ht="16.5" customHeight="1">
      <c r="C253" s="47"/>
      <c r="D253" s="48"/>
    </row>
    <row r="254" spans="3:4" ht="16.5" customHeight="1">
      <c r="C254" s="47"/>
      <c r="D254" s="48"/>
    </row>
    <row r="255" spans="3:4" ht="16.5" customHeight="1">
      <c r="C255" s="47"/>
      <c r="D255" s="48"/>
    </row>
    <row r="256" spans="3:4" ht="16.5" customHeight="1">
      <c r="C256" s="47"/>
      <c r="D256" s="48"/>
    </row>
    <row r="257" spans="3:4" ht="16.5" customHeight="1">
      <c r="C257" s="47"/>
      <c r="D257" s="48"/>
    </row>
    <row r="258" spans="3:4" ht="16.5" customHeight="1">
      <c r="C258" s="47"/>
      <c r="D258" s="48"/>
    </row>
    <row r="259" spans="3:4" ht="16.5" customHeight="1">
      <c r="C259" s="47"/>
      <c r="D259" s="48"/>
    </row>
    <row r="260" spans="3:4" ht="16.5" customHeight="1">
      <c r="C260" s="47"/>
      <c r="D260" s="48"/>
    </row>
    <row r="261" spans="3:4" ht="16.5" customHeight="1">
      <c r="C261" s="47"/>
      <c r="D261" s="48"/>
    </row>
    <row r="262" spans="3:4" ht="16.5" customHeight="1">
      <c r="C262" s="47"/>
      <c r="D262" s="48"/>
    </row>
    <row r="263" spans="3:4" ht="16.5" customHeight="1">
      <c r="C263" s="47"/>
      <c r="D263" s="48"/>
    </row>
    <row r="264" spans="3:4" ht="16.5" customHeight="1">
      <c r="C264" s="47"/>
      <c r="D264" s="48"/>
    </row>
    <row r="265" spans="3:4" ht="16.5" customHeight="1">
      <c r="C265" s="47"/>
      <c r="D265" s="48"/>
    </row>
    <row r="266" spans="3:4" ht="16.5" customHeight="1">
      <c r="C266" s="47"/>
      <c r="D266" s="48"/>
    </row>
    <row r="267" spans="3:4" ht="16.5" customHeight="1">
      <c r="C267" s="47"/>
      <c r="D267" s="48"/>
    </row>
    <row r="268" spans="3:4" ht="16.5" customHeight="1">
      <c r="C268" s="47"/>
      <c r="D268" s="48"/>
    </row>
    <row r="269" spans="3:4" ht="16.5" customHeight="1">
      <c r="C269" s="47"/>
      <c r="D269" s="48"/>
    </row>
    <row r="270" spans="3:4" ht="16.5" customHeight="1">
      <c r="C270" s="47"/>
      <c r="D270" s="48"/>
    </row>
    <row r="271" spans="3:4" ht="16.5" customHeight="1">
      <c r="C271" s="47"/>
      <c r="D271" s="48"/>
    </row>
    <row r="272" spans="3:4" ht="16.5" customHeight="1">
      <c r="C272" s="47"/>
      <c r="D272" s="48"/>
    </row>
    <row r="273" spans="3:4" ht="16.5" customHeight="1">
      <c r="C273" s="47"/>
      <c r="D273" s="48"/>
    </row>
    <row r="274" spans="3:4" ht="16.5" customHeight="1">
      <c r="C274" s="47"/>
      <c r="D274" s="48"/>
    </row>
    <row r="275" spans="3:4" ht="16.5" customHeight="1">
      <c r="C275" s="47"/>
      <c r="D275" s="48"/>
    </row>
    <row r="276" spans="3:4" ht="16.5" customHeight="1">
      <c r="C276" s="47"/>
      <c r="D276" s="48"/>
    </row>
    <row r="277" spans="3:4" ht="16.5" customHeight="1">
      <c r="C277" s="47"/>
      <c r="D277" s="48"/>
    </row>
    <row r="278" spans="3:4" ht="16.5" customHeight="1">
      <c r="C278" s="47"/>
      <c r="D278" s="48"/>
    </row>
    <row r="279" spans="3:4" ht="16.5" customHeight="1">
      <c r="C279" s="47"/>
      <c r="D279" s="48"/>
    </row>
    <row r="280" spans="3:4" ht="16.5" customHeight="1">
      <c r="C280" s="47"/>
      <c r="D280" s="48"/>
    </row>
    <row r="281" spans="3:4" ht="16.5" customHeight="1">
      <c r="C281" s="47"/>
      <c r="D281" s="48"/>
    </row>
    <row r="282" spans="3:4" ht="16.5" customHeight="1">
      <c r="C282" s="47"/>
      <c r="D282" s="48"/>
    </row>
    <row r="283" spans="3:4" ht="16.5" customHeight="1">
      <c r="C283" s="47"/>
      <c r="D283" s="48"/>
    </row>
    <row r="284" spans="3:4" ht="16.5" customHeight="1">
      <c r="C284" s="47"/>
      <c r="D284" s="48"/>
    </row>
    <row r="285" spans="3:4" ht="16.5" customHeight="1">
      <c r="C285" s="47"/>
      <c r="D285" s="48"/>
    </row>
    <row r="286" spans="3:4" ht="16.5" customHeight="1">
      <c r="C286" s="47"/>
      <c r="D286" s="48"/>
    </row>
    <row r="287" spans="3:4" ht="16.5" customHeight="1">
      <c r="C287" s="47"/>
      <c r="D287" s="48"/>
    </row>
    <row r="288" spans="3:4" ht="16.5" customHeight="1">
      <c r="C288" s="47"/>
      <c r="D288" s="48"/>
    </row>
    <row r="289" spans="3:4" ht="16.5" customHeight="1">
      <c r="C289" s="47"/>
      <c r="D289" s="48"/>
    </row>
    <row r="290" spans="3:4" ht="16.5" customHeight="1">
      <c r="C290" s="47"/>
      <c r="D290" s="48"/>
    </row>
    <row r="291" spans="3:4" ht="16.5" customHeight="1">
      <c r="C291" s="47"/>
      <c r="D291" s="48"/>
    </row>
    <row r="292" spans="3:4" ht="16.5" customHeight="1">
      <c r="C292" s="47"/>
      <c r="D292" s="48"/>
    </row>
    <row r="293" spans="3:4" ht="16.5" customHeight="1">
      <c r="C293" s="47"/>
      <c r="D293" s="48"/>
    </row>
    <row r="294" spans="3:4" ht="16.5" customHeight="1">
      <c r="C294" s="47"/>
      <c r="D294" s="48"/>
    </row>
    <row r="295" spans="3:4" ht="16.5" customHeight="1">
      <c r="C295" s="47"/>
      <c r="D295" s="48"/>
    </row>
    <row r="296" spans="3:4" ht="16.5" customHeight="1">
      <c r="C296" s="47"/>
      <c r="D296" s="48"/>
    </row>
    <row r="297" spans="3:4" ht="16.5" customHeight="1">
      <c r="C297" s="47"/>
      <c r="D297" s="48"/>
    </row>
    <row r="298" spans="3:4" ht="16.5" customHeight="1">
      <c r="C298" s="47"/>
      <c r="D298" s="48"/>
    </row>
    <row r="299" spans="3:4" ht="16.5" customHeight="1">
      <c r="C299" s="47"/>
      <c r="D299" s="48"/>
    </row>
    <row r="300" spans="3:4" ht="16.5" customHeight="1">
      <c r="C300" s="47"/>
      <c r="D300" s="48"/>
    </row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</sheetData>
  <sheetProtection/>
  <mergeCells count="1">
    <mergeCell ref="E1:H1"/>
  </mergeCells>
  <printOptions/>
  <pageMargins left="0.3" right="0.3" top="0.7" bottom="0.7" header="0.5" footer="0.5"/>
  <pageSetup orientation="portrait" paperSize="9" scale="75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  <selection activeCell="E14" sqref="E14"/>
    </sheetView>
  </sheetViews>
  <sheetFormatPr defaultColWidth="11.00390625" defaultRowHeight="12.75"/>
  <cols>
    <col min="1" max="1" width="4.125" style="56" customWidth="1"/>
    <col min="2" max="10" width="10.75390625" style="56" customWidth="1"/>
    <col min="11" max="11" width="2.75390625" style="56" customWidth="1"/>
    <col min="12" max="12" width="3.125" style="56" customWidth="1"/>
    <col min="13" max="16384" width="10.75390625" style="56" customWidth="1"/>
  </cols>
  <sheetData>
    <row r="1" spans="3:7" ht="21" customHeight="1">
      <c r="C1" s="57"/>
      <c r="D1" s="57"/>
      <c r="E1" s="58" t="s">
        <v>118</v>
      </c>
      <c r="F1" s="57"/>
      <c r="G1" s="57"/>
    </row>
    <row r="2" spans="1:2" ht="15">
      <c r="A2" s="55">
        <v>1</v>
      </c>
      <c r="B2" s="56" t="s">
        <v>119</v>
      </c>
    </row>
    <row r="3" spans="1:2" ht="15">
      <c r="A3" s="55">
        <f>A2+1</f>
        <v>2</v>
      </c>
      <c r="B3" s="56" t="s">
        <v>120</v>
      </c>
    </row>
    <row r="4" spans="1:2" ht="15">
      <c r="A4" s="55">
        <f aca="true" t="shared" si="0" ref="A4:A43">A3+1</f>
        <v>3</v>
      </c>
      <c r="B4" s="56" t="s">
        <v>121</v>
      </c>
    </row>
    <row r="5" ht="15">
      <c r="A5" s="55">
        <f t="shared" si="0"/>
        <v>4</v>
      </c>
    </row>
    <row r="6" ht="15">
      <c r="A6" s="55">
        <f t="shared" si="0"/>
        <v>5</v>
      </c>
    </row>
    <row r="7" ht="15">
      <c r="A7" s="55">
        <f t="shared" si="0"/>
        <v>6</v>
      </c>
    </row>
    <row r="8" ht="15">
      <c r="A8" s="55">
        <f t="shared" si="0"/>
        <v>7</v>
      </c>
    </row>
    <row r="9" ht="15">
      <c r="A9" s="55">
        <f t="shared" si="0"/>
        <v>8</v>
      </c>
    </row>
    <row r="10" ht="15">
      <c r="A10" s="55">
        <f t="shared" si="0"/>
        <v>9</v>
      </c>
    </row>
    <row r="11" ht="15">
      <c r="A11" s="55">
        <f t="shared" si="0"/>
        <v>10</v>
      </c>
    </row>
    <row r="12" ht="15">
      <c r="A12" s="55">
        <f t="shared" si="0"/>
        <v>11</v>
      </c>
    </row>
    <row r="13" ht="15">
      <c r="A13" s="55">
        <f t="shared" si="0"/>
        <v>12</v>
      </c>
    </row>
    <row r="14" ht="15">
      <c r="A14" s="55">
        <f t="shared" si="0"/>
        <v>13</v>
      </c>
    </row>
    <row r="15" ht="15">
      <c r="A15" s="55">
        <f t="shared" si="0"/>
        <v>14</v>
      </c>
    </row>
    <row r="16" ht="15">
      <c r="A16" s="55">
        <f t="shared" si="0"/>
        <v>15</v>
      </c>
    </row>
    <row r="17" ht="15">
      <c r="A17" s="55">
        <f t="shared" si="0"/>
        <v>16</v>
      </c>
    </row>
    <row r="18" ht="15">
      <c r="A18" s="55">
        <f t="shared" si="0"/>
        <v>17</v>
      </c>
    </row>
    <row r="19" ht="15">
      <c r="A19" s="55">
        <f t="shared" si="0"/>
        <v>18</v>
      </c>
    </row>
    <row r="20" ht="15">
      <c r="A20" s="55">
        <f t="shared" si="0"/>
        <v>19</v>
      </c>
    </row>
    <row r="21" ht="15">
      <c r="A21" s="55">
        <f t="shared" si="0"/>
        <v>20</v>
      </c>
    </row>
    <row r="22" ht="15">
      <c r="A22" s="55">
        <f t="shared" si="0"/>
        <v>21</v>
      </c>
    </row>
    <row r="23" ht="15">
      <c r="A23" s="55">
        <f t="shared" si="0"/>
        <v>22</v>
      </c>
    </row>
    <row r="24" ht="15">
      <c r="A24" s="55">
        <f t="shared" si="0"/>
        <v>23</v>
      </c>
    </row>
    <row r="25" ht="15">
      <c r="A25" s="55">
        <f t="shared" si="0"/>
        <v>24</v>
      </c>
    </row>
    <row r="26" ht="15">
      <c r="A26" s="55">
        <f t="shared" si="0"/>
        <v>25</v>
      </c>
    </row>
    <row r="27" ht="15">
      <c r="A27" s="55">
        <f t="shared" si="0"/>
        <v>26</v>
      </c>
    </row>
    <row r="28" ht="15">
      <c r="A28" s="55">
        <f t="shared" si="0"/>
        <v>27</v>
      </c>
    </row>
    <row r="29" ht="15">
      <c r="A29" s="55">
        <f t="shared" si="0"/>
        <v>28</v>
      </c>
    </row>
    <row r="30" ht="15">
      <c r="A30" s="55">
        <f t="shared" si="0"/>
        <v>29</v>
      </c>
    </row>
    <row r="31" ht="15">
      <c r="A31" s="55">
        <f t="shared" si="0"/>
        <v>30</v>
      </c>
    </row>
    <row r="32" ht="15">
      <c r="A32" s="55">
        <f t="shared" si="0"/>
        <v>31</v>
      </c>
    </row>
    <row r="33" ht="15">
      <c r="A33" s="55">
        <f t="shared" si="0"/>
        <v>32</v>
      </c>
    </row>
    <row r="34" ht="15">
      <c r="A34" s="55">
        <f t="shared" si="0"/>
        <v>33</v>
      </c>
    </row>
    <row r="35" ht="15">
      <c r="A35" s="55">
        <f t="shared" si="0"/>
        <v>34</v>
      </c>
    </row>
    <row r="36" ht="15">
      <c r="A36" s="55">
        <f t="shared" si="0"/>
        <v>35</v>
      </c>
    </row>
    <row r="37" ht="15">
      <c r="A37" s="55">
        <f t="shared" si="0"/>
        <v>36</v>
      </c>
    </row>
    <row r="38" ht="15">
      <c r="A38" s="55">
        <f t="shared" si="0"/>
        <v>37</v>
      </c>
    </row>
    <row r="39" ht="15">
      <c r="A39" s="55">
        <f t="shared" si="0"/>
        <v>38</v>
      </c>
    </row>
    <row r="40" ht="15">
      <c r="A40" s="55">
        <f t="shared" si="0"/>
        <v>39</v>
      </c>
    </row>
    <row r="41" ht="15">
      <c r="A41" s="55">
        <f t="shared" si="0"/>
        <v>40</v>
      </c>
    </row>
    <row r="42" ht="15">
      <c r="A42" s="55">
        <f t="shared" si="0"/>
        <v>41</v>
      </c>
    </row>
    <row r="43" ht="15">
      <c r="A43" s="55">
        <f t="shared" si="0"/>
        <v>42</v>
      </c>
    </row>
  </sheetData>
  <sheetProtection/>
  <printOptions gridLines="1"/>
  <pageMargins left="0.3" right="0.3" top="0.7" bottom="0.7" header="0.5" footer="0.5"/>
  <pageSetup orientation="portrait" paperSize="9" scale="75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00390625" defaultRowHeight="12.75"/>
  <cols>
    <col min="1" max="16384" width="10.75390625" style="2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Academic Computing &amp; Technology</dc:creator>
  <cp:keywords/>
  <dc:description/>
  <cp:lastModifiedBy>Philippe LeBel</cp:lastModifiedBy>
  <cp:lastPrinted>2013-10-21T23:31:30Z</cp:lastPrinted>
  <dcterms:created xsi:type="dcterms:W3CDTF">2001-06-14T19:47:42Z</dcterms:created>
  <dcterms:modified xsi:type="dcterms:W3CDTF">2015-11-11T13:28:29Z</dcterms:modified>
  <cp:category/>
  <cp:version/>
  <cp:contentType/>
  <cp:contentStatus/>
</cp:coreProperties>
</file>