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00" windowWidth="11420" windowHeight="6420" tabRatio="19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<sst xmlns="http://schemas.openxmlformats.org/spreadsheetml/2006/main" count="115" uniqueCount="96">
  <si>
    <t xml:space="preserve">price, in which case the break-even point is determined by a firm's total revenue function, which is nothing more than the </t>
  </si>
  <si>
    <t>price times the quantity it can produce.  For this purpose, let us define a market supply function as:</t>
  </si>
  <si>
    <t>in which case the market equilibrium price is:</t>
  </si>
  <si>
    <t>Pe =</t>
  </si>
  <si>
    <t>Q             =</t>
  </si>
  <si>
    <t>Qe =</t>
  </si>
  <si>
    <t xml:space="preserve">, in which case, </t>
  </si>
  <si>
    <t>Given the above, the firm's break-even point is thus defined as:</t>
  </si>
  <si>
    <t>Q               =</t>
  </si>
  <si>
    <r>
      <t>Q</t>
    </r>
    <r>
      <rPr>
        <b/>
        <vertAlign val="superscript"/>
        <sz val="12"/>
        <rFont val="Helv"/>
        <family val="0"/>
      </rPr>
      <t>2</t>
    </r>
  </si>
  <si>
    <t xml:space="preserve">     = 0</t>
  </si>
  <si>
    <t>This reduced formulation is a general quadratic equation, whose solution values are defined by:</t>
  </si>
  <si>
    <t>From the general quadratic formula, the two roots are:</t>
  </si>
  <si>
    <t>Qe(2) =</t>
  </si>
  <si>
    <t>Qe(1) =</t>
  </si>
  <si>
    <t>in which case the break-even equilibrium quantity is:</t>
  </si>
  <si>
    <t xml:space="preserve">and the upper value is where TC&gt;TR </t>
  </si>
  <si>
    <t xml:space="preserve">      once again,  as is shown below.</t>
  </si>
  <si>
    <t xml:space="preserve">               Based on the equilibrium quantity, the firm's total revenues and total costs, respectively, are:</t>
  </si>
  <si>
    <t>Q.E.D.</t>
  </si>
  <si>
    <t>The break-even quantity can be broken down into the following components:</t>
  </si>
  <si>
    <t>PxQ = TFC + AVCxQ</t>
  </si>
  <si>
    <r>
      <t>(P-AVC)Q = TFC</t>
    </r>
    <r>
      <rPr>
        <sz val="12"/>
        <rFont val="Helv"/>
        <family val="0"/>
      </rPr>
      <t>, which reduces to</t>
    </r>
  </si>
  <si>
    <t>Qbe = TFC/(P-AVC)</t>
  </si>
  <si>
    <t xml:space="preserve">           = TFC/Profit, where profit is defined as the per unit profit contribution.</t>
  </si>
  <si>
    <t>As long as the total revenue and total profit functions are linear, the break-even is relatively straightforward.</t>
  </si>
  <si>
    <t>Where one or both is nonlinear, one must use other formulations such as the quadratic solution found above.</t>
  </si>
  <si>
    <t>Beyond break-even points, a firm is also guided by the degree of operating leverage, which is the percent change</t>
  </si>
  <si>
    <t>in profit that results from a one percent change in units sold, i.e.,  the marginal profitability rate</t>
  </si>
  <si>
    <t xml:space="preserve">          Operating leverage may be useful for linear total revenue and total cost functions, but where relations are</t>
  </si>
  <si>
    <t>nonlinear, as in the present case, may provide little guidance in terms of minimal operating levels, as can be</t>
  </si>
  <si>
    <t xml:space="preserve"> Cost Analysis Control Panel</t>
  </si>
  <si>
    <t>Set Market Demand intercept</t>
  </si>
  <si>
    <t>Set Market Demand slope</t>
  </si>
  <si>
    <t>Set Total Fixed Cost</t>
  </si>
  <si>
    <t>Set Total Cost 1st Order Term</t>
  </si>
  <si>
    <t>Set Total Cost 2nd Order Term</t>
  </si>
  <si>
    <t>Set Market Supply intercept</t>
  </si>
  <si>
    <t>Set Market Supply slope</t>
  </si>
  <si>
    <t>Simulation</t>
  </si>
  <si>
    <t>Reference Base Case</t>
  </si>
  <si>
    <t>seen in the table below.  Profit-maximization will produce a different outcome from unit profit maximization which in</t>
  </si>
  <si>
    <t>turn will be different from maximizing the rate of return.  All measures are, however, positively correlated.</t>
  </si>
  <si>
    <t>Break-Even Table</t>
  </si>
  <si>
    <t>Total Revenue</t>
  </si>
  <si>
    <t>Total Cost</t>
  </si>
  <si>
    <t>Operating</t>
  </si>
  <si>
    <t>R.Return</t>
  </si>
  <si>
    <t>TR</t>
  </si>
  <si>
    <t>TC</t>
  </si>
  <si>
    <t>Profit</t>
  </si>
  <si>
    <t>Pr/Q</t>
  </si>
  <si>
    <t>Leverage</t>
  </si>
  <si>
    <t>on Sales</t>
  </si>
  <si>
    <t>Selection of the Competitive Firm's Profit-Maximizing Level of Output:</t>
  </si>
  <si>
    <t xml:space="preserve">     While we have derived the break-even point, we also are interested in the profit-maximizing level of output.</t>
  </si>
  <si>
    <t>This is derived by setting marginal cost equal to marginal revenue.  To derive marginal cost, we take the first</t>
  </si>
  <si>
    <t>derivative of the total cost function defined in equation 2, and the market equilibrium price, which is equal</t>
  </si>
  <si>
    <t>to the competitive firm's marginal and average revenue.</t>
  </si>
  <si>
    <t>MC =</t>
  </si>
  <si>
    <t>MR = Pe =</t>
  </si>
  <si>
    <t>, which when set equal to marginal cost:</t>
  </si>
  <si>
    <t>Q =</t>
  </si>
  <si>
    <t>.  Simplifying, we now have:</t>
  </si>
  <si>
    <t>Thus,</t>
  </si>
  <si>
    <t>If we now take the profit-maximizing equilibrium quantity and insert it back into the firm's total revenue and total cost</t>
  </si>
  <si>
    <t>functions, we get:</t>
  </si>
  <si>
    <t>In turn, total costs are now calculated as:</t>
  </si>
  <si>
    <t xml:space="preserve">Thus, </t>
  </si>
  <si>
    <t>Profit = TR-TC =</t>
  </si>
  <si>
    <t xml:space="preserve"> and the rate of return on sales, or the profit to revenue ratio is:</t>
  </si>
  <si>
    <t>© 1999</t>
  </si>
  <si>
    <t>Economic Rate of Return on Sales:</t>
  </si>
  <si>
    <t xml:space="preserve"> It is this rate than can then be compared to the opportunity cost of capital to determine if a firm should stay </t>
  </si>
  <si>
    <t>or leave the industry.  Since a firm's normal profit is equal to the opportunity cost of capital, its accounting</t>
  </si>
  <si>
    <t>rate of return on sales will consist of the sum of its normal rate of return plus the economic rate of return.</t>
  </si>
  <si>
    <t>In a competitive market equilibrium, a firm will generate a zero economic rate of return on sales, but an</t>
  </si>
  <si>
    <t>accounting rate of return on sales equal to the opportunity cost of capital.</t>
  </si>
  <si>
    <t>Dr. P. LeBel</t>
  </si>
  <si>
    <t>Cost Analysis and Production Decisions</t>
  </si>
  <si>
    <t xml:space="preserve">         Firms are generally assumed to be profit maximizing institutions.  Given a sufficient number of firms, the profitability </t>
  </si>
  <si>
    <t>of firms is generally stabilized at the opportunity cost of capital, i.e., firms in an industry are able to enjoy a risk adjusted</t>
  </si>
  <si>
    <t>rate of return that warrants no entry or exit of firms.  However, this process is a dynamic one and at any one point there</t>
  </si>
  <si>
    <t xml:space="preserve">is a distribution of  the rate of return within an industry whose mean value serves as the equilibrium rate.  </t>
  </si>
  <si>
    <t xml:space="preserve">            At the individual firm level, the first objective is to achieve a breakeven level of operations, from which the firm </t>
  </si>
  <si>
    <t xml:space="preserve">may then pursue the goal of profit maximization. </t>
  </si>
  <si>
    <t>Break-even Point</t>
  </si>
  <si>
    <t xml:space="preserve">          The break-even level serves as the first-order search for a profit maximizing equilibrium.</t>
  </si>
  <si>
    <t>Given the following cost and revenue function, it is derived as the point where total cost equals total revenue.</t>
  </si>
  <si>
    <t>P =</t>
  </si>
  <si>
    <t>Q</t>
  </si>
  <si>
    <t>TC =</t>
  </si>
  <si>
    <r>
      <t>Q</t>
    </r>
    <r>
      <rPr>
        <b/>
        <vertAlign val="superscript"/>
        <sz val="18"/>
        <rFont val="Helv"/>
        <family val="0"/>
      </rPr>
      <t>2</t>
    </r>
  </si>
  <si>
    <t xml:space="preserve">            Given the demand function, for a single firm, the total revenue function is defined as:</t>
  </si>
  <si>
    <t>TR =</t>
  </si>
  <si>
    <t xml:space="preserve">         However, if a single firm is in a competitive market, market supply and demand determine the prevailing equilibrium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</si>
</sst>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.00;[Red]\(&quot;$&quot;#,##0.00\)"/>
    <numFmt numFmtId="166" formatCode="&quot;$&quot;#,##0.00;\-&quot;$&quot;#,##0.00"/>
    <numFmt numFmtId="167" formatCode="\(0.00\)"/>
    <numFmt numFmtId="168" formatCode="\(0.00\)\x"/>
    <numFmt numFmtId="169" formatCode="\(&quot;$&quot;#,##0.00\)\x;[Red]\(&quot;$&quot;#,##0.00\)"/>
    <numFmt numFmtId="170" formatCode="\+\(0.00\)\x"/>
    <numFmt numFmtId="171" formatCode="\+\(0.00\)"/>
    <numFmt numFmtId="172" formatCode="\+\(0.00\);\ \-\(0.00\)"/>
    <numFmt numFmtId="173" formatCode="\+\(0.00\)\x;\ \-\(0.00\)\x"/>
    <numFmt numFmtId="174" formatCode="\(&quot;$&quot;#,##0.00\)\x;[Red]\(&quot;$&quot;#,##0.00\)\x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12"/>
      <name val="Helv"/>
      <family val="0"/>
    </font>
    <font>
      <sz val="12"/>
      <name val="Geneva"/>
      <family val="0"/>
    </font>
    <font>
      <b/>
      <vertAlign val="superscript"/>
      <sz val="18"/>
      <name val="Helv"/>
      <family val="0"/>
    </font>
    <font>
      <b/>
      <vertAlign val="superscript"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2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4" fillId="0" borderId="4" xfId="0" applyNumberFormat="1" applyFont="1" applyBorder="1" applyAlignment="1">
      <alignment horizontal="center"/>
    </xf>
    <xf numFmtId="8" fontId="4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2" fontId="4" fillId="0" borderId="7" xfId="0" applyNumberFormat="1" applyFont="1" applyBorder="1" applyAlignment="1">
      <alignment/>
    </xf>
    <xf numFmtId="167" fontId="4" fillId="0" borderId="8" xfId="0" applyNumberFormat="1" applyFont="1" applyBorder="1" applyAlignment="1">
      <alignment horizontal="left"/>
    </xf>
    <xf numFmtId="167" fontId="4" fillId="0" borderId="7" xfId="0" applyNumberFormat="1" applyFont="1" applyBorder="1" applyAlignment="1">
      <alignment horizontal="left"/>
    </xf>
    <xf numFmtId="166" fontId="4" fillId="0" borderId="2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73" fontId="4" fillId="0" borderId="7" xfId="0" applyNumberFormat="1" applyFont="1" applyBorder="1" applyAlignment="1">
      <alignment/>
    </xf>
    <xf numFmtId="172" fontId="4" fillId="0" borderId="7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0" fontId="4" fillId="0" borderId="4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8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174" fontId="4" fillId="0" borderId="3" xfId="0" applyNumberFormat="1" applyFont="1" applyBorder="1" applyAlignment="1">
      <alignment/>
    </xf>
    <xf numFmtId="167" fontId="4" fillId="0" borderId="2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164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11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2" fontId="13" fillId="0" borderId="4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2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8" fontId="12" fillId="0" borderId="4" xfId="0" applyNumberFormat="1" applyFont="1" applyBorder="1" applyAlignment="1">
      <alignment/>
    </xf>
    <xf numFmtId="165" fontId="12" fillId="0" borderId="4" xfId="0" applyNumberFormat="1" applyFont="1" applyBorder="1" applyAlignment="1">
      <alignment/>
    </xf>
    <xf numFmtId="10" fontId="12" fillId="0" borderId="1" xfId="0" applyNumberFormat="1" applyFont="1" applyBorder="1" applyAlignment="1">
      <alignment/>
    </xf>
    <xf numFmtId="10" fontId="1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Break-Even Position of the Firm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2"/>
          <c:y val="0.10175"/>
          <c:w val="0.955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Sheet1!$D$109</c:f>
              <c:strCache>
                <c:ptCount val="1"/>
                <c:pt idx="0">
                  <c:v>Total Revenue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Sheet1!$C$111:$C$140</c:f>
              <c:numCache/>
            </c:numRef>
          </c:cat>
          <c:val>
            <c:numRef>
              <c:f>Sheet1!$D$111:$D$140</c:f>
              <c:numCache/>
            </c:numRef>
          </c:val>
          <c:smooth val="0"/>
        </c:ser>
        <c:ser>
          <c:idx val="1"/>
          <c:order val="1"/>
          <c:tx>
            <c:strRef>
              <c:f>Sheet1!$E$109</c:f>
              <c:strCache>
                <c:ptCount val="1"/>
                <c:pt idx="0">
                  <c:v>Total Cost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Sheet1!$C$111:$C$140</c:f>
              <c:numCache/>
            </c:numRef>
          </c:cat>
          <c:val>
            <c:numRef>
              <c:f>Sheet1!$E$111:$E$140</c:f>
              <c:numCache/>
            </c:numRef>
          </c:val>
          <c:smooth val="1"/>
        </c:ser>
        <c:marker val="1"/>
        <c:axId val="11056927"/>
        <c:axId val="32403480"/>
      </c:lineChart>
      <c:catAx>
        <c:axId val="110569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403480"/>
        <c:crosses val="autoZero"/>
        <c:auto val="0"/>
        <c:lblOffset val="100"/>
        <c:noMultiLvlLbl val="0"/>
      </c:catAx>
      <c:valAx>
        <c:axId val="3240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_);[Red]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105692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31"/>
          <c:w val="0.32675"/>
          <c:h val="0.042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61</xdr:row>
      <xdr:rowOff>19050</xdr:rowOff>
    </xdr:from>
    <xdr:to>
      <xdr:col>9</xdr:col>
      <xdr:colOff>285750</xdr:colOff>
      <xdr:row>85</xdr:row>
      <xdr:rowOff>66675</xdr:rowOff>
    </xdr:to>
    <xdr:graphicFrame>
      <xdr:nvGraphicFramePr>
        <xdr:cNvPr id="1" name="Chart 2"/>
        <xdr:cNvGraphicFramePr/>
      </xdr:nvGraphicFramePr>
      <xdr:xfrm>
        <a:off x="857250" y="11963400"/>
        <a:ext cx="60769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9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75390625" style="3" customWidth="1"/>
    <col min="2" max="2" width="4.375" style="2" customWidth="1"/>
    <col min="3" max="3" width="10.75390625" style="3" customWidth="1"/>
    <col min="4" max="4" width="12.375" style="3" customWidth="1"/>
    <col min="5" max="5" width="12.25390625" style="3" customWidth="1"/>
    <col min="6" max="6" width="10.75390625" style="3" customWidth="1"/>
    <col min="7" max="7" width="12.125" style="3" customWidth="1"/>
    <col min="8" max="8" width="10.00390625" style="3" customWidth="1"/>
    <col min="9" max="9" width="10.875" style="3" customWidth="1"/>
    <col min="10" max="10" width="10.75390625" style="3" customWidth="1"/>
    <col min="11" max="11" width="3.25390625" style="3" customWidth="1"/>
    <col min="12" max="12" width="13.75390625" style="4" customWidth="1"/>
    <col min="13" max="14" width="10.75390625" style="5" customWidth="1"/>
    <col min="15" max="15" width="10.75390625" style="7" customWidth="1"/>
    <col min="16" max="16" width="13.625" style="8" customWidth="1"/>
    <col min="17" max="16384" width="10.75390625" style="3" customWidth="1"/>
  </cols>
  <sheetData>
    <row r="1" ht="15" thickBot="1"/>
    <row r="2" spans="4:12" ht="16.5" thickBot="1">
      <c r="D2" s="52"/>
      <c r="E2" s="53"/>
      <c r="F2" s="54" t="s">
        <v>79</v>
      </c>
      <c r="G2" s="53"/>
      <c r="H2" s="53"/>
      <c r="I2" s="55"/>
      <c r="L2" s="6"/>
    </row>
    <row r="3" spans="2:12" ht="15.75">
      <c r="B3" s="56" t="s">
        <v>71</v>
      </c>
      <c r="J3" s="7" t="s">
        <v>78</v>
      </c>
      <c r="L3" s="6"/>
    </row>
    <row r="4" spans="2:12" ht="15.75">
      <c r="B4" s="3" t="s">
        <v>80</v>
      </c>
      <c r="K4" s="6"/>
      <c r="L4" s="6"/>
    </row>
    <row r="5" spans="2:12" ht="15.75">
      <c r="B5" s="3" t="s">
        <v>81</v>
      </c>
      <c r="K5" s="6"/>
      <c r="L5" s="6"/>
    </row>
    <row r="6" spans="2:12" ht="15.75">
      <c r="B6" s="3" t="s">
        <v>82</v>
      </c>
      <c r="K6" s="6"/>
      <c r="L6" s="6"/>
    </row>
    <row r="7" spans="2:12" ht="15.75">
      <c r="B7" s="3" t="s">
        <v>83</v>
      </c>
      <c r="K7" s="6"/>
      <c r="L7" s="6"/>
    </row>
    <row r="8" spans="2:12" ht="15.75">
      <c r="B8" s="3" t="s">
        <v>84</v>
      </c>
      <c r="K8" s="6"/>
      <c r="L8" s="6"/>
    </row>
    <row r="9" spans="2:12" ht="15.75">
      <c r="B9" s="3" t="s">
        <v>85</v>
      </c>
      <c r="K9" s="6"/>
      <c r="L9" s="6"/>
    </row>
    <row r="10" spans="2:12" ht="16.5" thickBot="1">
      <c r="B10" s="3"/>
      <c r="K10" s="6"/>
      <c r="L10" s="6"/>
    </row>
    <row r="11" spans="2:12" ht="16.5" thickBot="1">
      <c r="B11" s="3"/>
      <c r="E11" s="52"/>
      <c r="F11" s="58" t="s">
        <v>31</v>
      </c>
      <c r="G11" s="59"/>
      <c r="K11" s="6"/>
      <c r="L11" s="6"/>
    </row>
    <row r="12" spans="2:12" ht="16.5" thickBot="1">
      <c r="B12" s="3"/>
      <c r="F12" s="7"/>
      <c r="G12" s="64" t="s">
        <v>39</v>
      </c>
      <c r="H12" s="4" t="s">
        <v>40</v>
      </c>
      <c r="K12" s="6"/>
      <c r="L12" s="6"/>
    </row>
    <row r="13" spans="2:12" ht="16.5" thickBot="1">
      <c r="B13" s="3"/>
      <c r="C13" s="60"/>
      <c r="D13" s="21"/>
      <c r="E13" s="62"/>
      <c r="F13" s="63" t="s">
        <v>32</v>
      </c>
      <c r="G13" s="61">
        <v>300</v>
      </c>
      <c r="H13" s="61">
        <v>300</v>
      </c>
      <c r="K13" s="6"/>
      <c r="L13" s="6"/>
    </row>
    <row r="14" spans="2:12" ht="16.5" thickBot="1">
      <c r="B14" s="3"/>
      <c r="C14" s="60"/>
      <c r="D14" s="21"/>
      <c r="E14" s="62"/>
      <c r="F14" s="63" t="s">
        <v>33</v>
      </c>
      <c r="G14" s="61">
        <v>-0.25</v>
      </c>
      <c r="H14" s="61">
        <v>-0.25</v>
      </c>
      <c r="K14" s="6"/>
      <c r="L14" s="6"/>
    </row>
    <row r="15" spans="2:12" ht="16.5" thickBot="1">
      <c r="B15" s="3"/>
      <c r="C15" s="60"/>
      <c r="D15" s="21"/>
      <c r="E15" s="62"/>
      <c r="F15" s="63" t="s">
        <v>34</v>
      </c>
      <c r="G15" s="61">
        <v>800</v>
      </c>
      <c r="H15" s="61">
        <v>800</v>
      </c>
      <c r="K15" s="6"/>
      <c r="L15" s="6"/>
    </row>
    <row r="16" spans="2:12" ht="16.5" thickBot="1">
      <c r="B16" s="3"/>
      <c r="C16" s="60"/>
      <c r="D16" s="21"/>
      <c r="E16" s="62"/>
      <c r="F16" s="63" t="s">
        <v>35</v>
      </c>
      <c r="G16" s="61">
        <v>0.4</v>
      </c>
      <c r="H16" s="61">
        <v>0.4</v>
      </c>
      <c r="K16" s="6"/>
      <c r="L16" s="6"/>
    </row>
    <row r="17" spans="2:12" ht="16.5" thickBot="1">
      <c r="B17" s="3"/>
      <c r="C17" s="60"/>
      <c r="D17" s="21"/>
      <c r="E17" s="62"/>
      <c r="F17" s="63" t="s">
        <v>36</v>
      </c>
      <c r="G17" s="61">
        <v>5.5</v>
      </c>
      <c r="H17" s="61">
        <v>5.5</v>
      </c>
      <c r="K17" s="6"/>
      <c r="L17" s="6"/>
    </row>
    <row r="18" spans="2:12" ht="16.5" thickBot="1">
      <c r="B18" s="3"/>
      <c r="C18" s="60"/>
      <c r="D18" s="21"/>
      <c r="E18" s="62"/>
      <c r="F18" s="63" t="s">
        <v>37</v>
      </c>
      <c r="G18" s="61">
        <v>40</v>
      </c>
      <c r="H18" s="61">
        <v>40</v>
      </c>
      <c r="K18" s="6"/>
      <c r="L18" s="6"/>
    </row>
    <row r="19" spans="2:12" ht="16.5" thickBot="1">
      <c r="B19" s="3"/>
      <c r="C19" s="60"/>
      <c r="D19" s="21"/>
      <c r="E19" s="62"/>
      <c r="F19" s="63" t="s">
        <v>38</v>
      </c>
      <c r="G19" s="61">
        <v>0.2</v>
      </c>
      <c r="H19" s="61">
        <v>0.2</v>
      </c>
      <c r="K19" s="6"/>
      <c r="L19" s="6"/>
    </row>
    <row r="21" ht="13.5">
      <c r="C21" s="4" t="s">
        <v>86</v>
      </c>
    </row>
    <row r="22" ht="13.5">
      <c r="C22" s="3" t="s">
        <v>87</v>
      </c>
    </row>
    <row r="23" ht="15" thickBot="1">
      <c r="C23" s="3" t="s">
        <v>88</v>
      </c>
    </row>
    <row r="24" spans="2:8" ht="15" thickBot="1">
      <c r="B24" s="2">
        <v>1</v>
      </c>
      <c r="C24" s="13" t="s">
        <v>89</v>
      </c>
      <c r="D24" s="16">
        <f>G13</f>
        <v>300</v>
      </c>
      <c r="E24" s="16">
        <f>G14</f>
        <v>-0.25</v>
      </c>
      <c r="F24" s="14" t="s">
        <v>90</v>
      </c>
      <c r="G24" s="8"/>
      <c r="H24" s="1"/>
    </row>
    <row r="25" spans="2:8" ht="21" thickBot="1">
      <c r="B25" s="2">
        <v>2</v>
      </c>
      <c r="C25" s="13" t="s">
        <v>91</v>
      </c>
      <c r="D25" s="16">
        <f>G15</f>
        <v>800</v>
      </c>
      <c r="E25" s="31">
        <f>G16</f>
        <v>0.4</v>
      </c>
      <c r="F25" s="16" t="s">
        <v>90</v>
      </c>
      <c r="G25" s="31">
        <f>G17</f>
        <v>5.5</v>
      </c>
      <c r="H25" s="17" t="s">
        <v>92</v>
      </c>
    </row>
    <row r="26" spans="5:7" ht="13.5">
      <c r="E26" s="8"/>
      <c r="F26" s="8"/>
      <c r="G26" s="8"/>
    </row>
    <row r="27" spans="3:7" ht="15" thickBot="1">
      <c r="C27" s="3" t="s">
        <v>93</v>
      </c>
      <c r="E27" s="8"/>
      <c r="F27" s="8"/>
      <c r="G27" s="8"/>
    </row>
    <row r="28" spans="2:7" ht="21" thickBot="1">
      <c r="B28" s="2">
        <v>3</v>
      </c>
      <c r="C28" s="13" t="s">
        <v>94</v>
      </c>
      <c r="D28" s="18">
        <f>D24</f>
        <v>300</v>
      </c>
      <c r="E28" s="16" t="s">
        <v>90</v>
      </c>
      <c r="F28" s="16">
        <f>E24</f>
        <v>-0.25</v>
      </c>
      <c r="G28" s="17" t="s">
        <v>92</v>
      </c>
    </row>
    <row r="29" spans="2:11" ht="15.75">
      <c r="B29" s="3" t="s">
        <v>95</v>
      </c>
      <c r="K29" s="6"/>
    </row>
    <row r="30" spans="2:11" ht="15.75">
      <c r="B30" s="3" t="s">
        <v>0</v>
      </c>
      <c r="K30" s="6"/>
    </row>
    <row r="31" spans="2:11" ht="13.5">
      <c r="B31" s="3" t="s">
        <v>1</v>
      </c>
      <c r="K31" s="4"/>
    </row>
    <row r="32" ht="15" thickBot="1"/>
    <row r="33" spans="2:7" ht="15" thickBot="1">
      <c r="B33" s="2">
        <v>4</v>
      </c>
      <c r="C33" s="13" t="s">
        <v>89</v>
      </c>
      <c r="D33" s="16">
        <f>G18</f>
        <v>40</v>
      </c>
      <c r="E33" s="16">
        <f>G19</f>
        <v>0.2</v>
      </c>
      <c r="F33" s="17" t="s">
        <v>90</v>
      </c>
      <c r="G33" s="3" t="s">
        <v>2</v>
      </c>
    </row>
    <row r="34" ht="15" thickBot="1">
      <c r="E34" s="8"/>
    </row>
    <row r="35" spans="2:9" ht="15" thickBot="1">
      <c r="B35" s="2">
        <v>5</v>
      </c>
      <c r="C35" s="13" t="s">
        <v>3</v>
      </c>
      <c r="D35" s="18">
        <f>D24</f>
        <v>300</v>
      </c>
      <c r="E35" s="16">
        <f>E24</f>
        <v>-0.25</v>
      </c>
      <c r="F35" s="18" t="s">
        <v>4</v>
      </c>
      <c r="G35" s="19">
        <f>D33</f>
        <v>40</v>
      </c>
      <c r="H35" s="16">
        <f>E33</f>
        <v>0.2</v>
      </c>
      <c r="I35" s="17" t="s">
        <v>90</v>
      </c>
    </row>
    <row r="36" spans="2:5" ht="15" thickBot="1">
      <c r="B36" s="2">
        <v>6</v>
      </c>
      <c r="C36" s="13" t="s">
        <v>5</v>
      </c>
      <c r="D36" s="14">
        <f>(D35-G35)/(H35+ABS(E35))</f>
        <v>577.7777777777777</v>
      </c>
      <c r="E36" s="3" t="s">
        <v>6</v>
      </c>
    </row>
    <row r="37" spans="2:4" ht="15" thickBot="1">
      <c r="B37" s="2">
        <v>7</v>
      </c>
      <c r="C37" s="13" t="s">
        <v>3</v>
      </c>
      <c r="D37" s="15">
        <f>D33+(E33)*D36</f>
        <v>155.55555555555554</v>
      </c>
    </row>
    <row r="38" spans="12:15" ht="13.5">
      <c r="L38" s="3"/>
      <c r="M38" s="4"/>
      <c r="O38" s="42"/>
    </row>
    <row r="39" ht="15" thickBot="1">
      <c r="C39" s="3" t="s">
        <v>7</v>
      </c>
    </row>
    <row r="40" spans="2:10" ht="15" thickBot="1">
      <c r="B40" s="2">
        <v>8</v>
      </c>
      <c r="C40" s="20">
        <f>D37</f>
        <v>155.55555555555554</v>
      </c>
      <c r="D40" s="18" t="s">
        <v>8</v>
      </c>
      <c r="E40" s="18">
        <f>D25</f>
        <v>800</v>
      </c>
      <c r="F40" s="18">
        <f>E25</f>
        <v>0.4</v>
      </c>
      <c r="G40" s="18" t="s">
        <v>90</v>
      </c>
      <c r="H40" s="18">
        <f>G25</f>
        <v>5.5</v>
      </c>
      <c r="I40" s="17" t="s">
        <v>9</v>
      </c>
      <c r="J40"/>
    </row>
    <row r="41" ht="15" thickBot="1">
      <c r="E41" s="4"/>
    </row>
    <row r="42" spans="2:9" ht="21" thickBot="1">
      <c r="B42" s="2">
        <v>9</v>
      </c>
      <c r="C42" s="20">
        <f>H40</f>
        <v>5.5</v>
      </c>
      <c r="D42" s="18" t="s">
        <v>92</v>
      </c>
      <c r="E42" s="16">
        <f>F40-C40</f>
        <v>-155.15555555555554</v>
      </c>
      <c r="F42" s="18" t="s">
        <v>90</v>
      </c>
      <c r="G42" s="16">
        <f>E40</f>
        <v>800</v>
      </c>
      <c r="H42" s="17" t="s">
        <v>10</v>
      </c>
      <c r="I42"/>
    </row>
    <row r="43" spans="3:8" ht="13.5">
      <c r="C43" s="8"/>
      <c r="D43" s="8"/>
      <c r="F43" s="8"/>
      <c r="H43" s="8"/>
    </row>
    <row r="44" spans="3:8" ht="13.5">
      <c r="C44" s="8" t="s">
        <v>11</v>
      </c>
      <c r="D44" s="8"/>
      <c r="F44" s="8"/>
      <c r="H44" s="8"/>
    </row>
    <row r="45" spans="3:8" ht="15.75">
      <c r="C45" s="8"/>
      <c r="D45" s="8"/>
      <c r="F45" s="8"/>
      <c r="H45" s="8"/>
    </row>
    <row r="46" spans="3:8" ht="15.75">
      <c r="C46" s="8"/>
      <c r="D46" s="8"/>
      <c r="F46" s="8"/>
      <c r="H46" s="8"/>
    </row>
    <row r="47" spans="3:8" ht="15.75">
      <c r="C47" s="8"/>
      <c r="D47" s="8"/>
      <c r="F47" s="8"/>
      <c r="H47" s="8"/>
    </row>
    <row r="48" spans="3:8" ht="15.75">
      <c r="C48" s="8"/>
      <c r="D48" s="8"/>
      <c r="F48" s="8"/>
      <c r="H48" s="8"/>
    </row>
    <row r="49" ht="15.75"/>
    <row r="51" spans="3:4" ht="15" thickBot="1">
      <c r="C51" s="3" t="s">
        <v>12</v>
      </c>
      <c r="D51" s="8"/>
    </row>
    <row r="52" spans="2:4" ht="15" thickBot="1">
      <c r="B52" s="2">
        <v>10</v>
      </c>
      <c r="C52" s="13" t="s">
        <v>13</v>
      </c>
      <c r="D52" s="14">
        <f>(-E42+(SQRT((E42^2)-4*C42*G42)))/(2*C42)</f>
        <v>21.419276663399724</v>
      </c>
    </row>
    <row r="53" spans="2:4" ht="15" thickBot="1">
      <c r="B53" s="2">
        <v>11</v>
      </c>
      <c r="C53" s="13" t="s">
        <v>14</v>
      </c>
      <c r="D53" s="14">
        <f>(-E42-(SQRT((E42^2)-4*C42*G42)))/(2*C42)</f>
        <v>6.7908243467012825</v>
      </c>
    </row>
    <row r="54" spans="4:7" ht="15" thickBot="1">
      <c r="D54" s="8"/>
      <c r="G54" s="9"/>
    </row>
    <row r="55" spans="2:8" ht="15" thickBot="1">
      <c r="B55" s="3"/>
      <c r="C55" s="2"/>
      <c r="D55"/>
      <c r="F55" s="12" t="s">
        <v>15</v>
      </c>
      <c r="G55" s="22">
        <f>D53</f>
        <v>6.7908243467012825</v>
      </c>
      <c r="H55" s="8" t="s">
        <v>16</v>
      </c>
    </row>
    <row r="56" ht="13.5">
      <c r="C56" s="3" t="s">
        <v>17</v>
      </c>
    </row>
    <row r="58" ht="15" thickBot="1">
      <c r="C58" s="3" t="s">
        <v>18</v>
      </c>
    </row>
    <row r="59" spans="2:4" ht="15" thickBot="1">
      <c r="B59" s="2">
        <v>12</v>
      </c>
      <c r="C59" s="13" t="s">
        <v>94</v>
      </c>
      <c r="D59" s="23">
        <f>D53*D37</f>
        <v>1056.3504539313105</v>
      </c>
    </row>
    <row r="60" spans="2:4" ht="15" thickBot="1">
      <c r="B60" s="2">
        <v>13</v>
      </c>
      <c r="C60" s="13" t="s">
        <v>91</v>
      </c>
      <c r="D60" s="23">
        <f>D25+E25*D53+G25*(D53^2)</f>
        <v>1056.3504539313105</v>
      </c>
    </row>
    <row r="61" ht="13.5">
      <c r="E61" s="4" t="s">
        <v>19</v>
      </c>
    </row>
    <row r="88" ht="13.5">
      <c r="C88" s="3" t="s">
        <v>20</v>
      </c>
    </row>
    <row r="90" spans="2:11" ht="13.5">
      <c r="B90" s="2">
        <v>14</v>
      </c>
      <c r="C90" s="4" t="s">
        <v>21</v>
      </c>
      <c r="K90" s="4"/>
    </row>
    <row r="91" spans="2:14" ht="13.5">
      <c r="B91" s="2">
        <v>15</v>
      </c>
      <c r="C91" s="4" t="s">
        <v>22</v>
      </c>
      <c r="K91" s="4"/>
      <c r="L91" s="5"/>
      <c r="N91" s="3"/>
    </row>
    <row r="92" spans="2:14" ht="13.5">
      <c r="B92" s="2">
        <v>16</v>
      </c>
      <c r="C92" s="4" t="s">
        <v>23</v>
      </c>
      <c r="K92" s="4"/>
      <c r="L92" s="5"/>
      <c r="N92" s="3"/>
    </row>
    <row r="93" spans="3:14" ht="13.5">
      <c r="C93" s="3" t="s">
        <v>24</v>
      </c>
      <c r="K93" s="4"/>
      <c r="L93" s="5"/>
      <c r="N93" s="3"/>
    </row>
    <row r="94" spans="12:14" ht="13.5">
      <c r="L94" s="5"/>
      <c r="N94" s="3"/>
    </row>
    <row r="95" ht="13.5">
      <c r="C95" s="3" t="s">
        <v>25</v>
      </c>
    </row>
    <row r="96" ht="13.5">
      <c r="C96" s="3" t="s">
        <v>26</v>
      </c>
    </row>
    <row r="97" ht="13.5">
      <c r="C97" s="3" t="s">
        <v>27</v>
      </c>
    </row>
    <row r="98" ht="13.5">
      <c r="C98" s="3" t="s">
        <v>28</v>
      </c>
    </row>
    <row r="100" ht="13.5">
      <c r="C100" s="3" t="s">
        <v>29</v>
      </c>
    </row>
    <row r="101" ht="13.5">
      <c r="C101" s="3" t="s">
        <v>30</v>
      </c>
    </row>
    <row r="102" ht="13.5">
      <c r="C102" s="3" t="s">
        <v>41</v>
      </c>
    </row>
    <row r="103" ht="13.5">
      <c r="C103" s="3" t="s">
        <v>42</v>
      </c>
    </row>
    <row r="105" spans="12:15" ht="13.5">
      <c r="L105" s="3"/>
      <c r="M105" s="4"/>
      <c r="O105" s="42"/>
    </row>
    <row r="106" spans="12:16" ht="15" thickBot="1">
      <c r="L106" s="5"/>
      <c r="N106" s="7"/>
      <c r="O106" s="8"/>
      <c r="P106" s="3"/>
    </row>
    <row r="107" spans="2:16" ht="15" thickBot="1">
      <c r="B107" s="3"/>
      <c r="D107" s="52"/>
      <c r="E107" s="53"/>
      <c r="F107" s="53" t="s">
        <v>43</v>
      </c>
      <c r="G107" s="53"/>
      <c r="H107" s="53"/>
      <c r="I107" s="55"/>
      <c r="J107" s="10"/>
      <c r="L107" s="5"/>
      <c r="N107" s="7"/>
      <c r="O107" s="8"/>
      <c r="P107" s="3"/>
    </row>
    <row r="108" spans="1:16" ht="15" thickBot="1">
      <c r="A108" s="10"/>
      <c r="B108" s="10"/>
      <c r="C108" s="10"/>
      <c r="D108" s="10"/>
      <c r="E108" s="10"/>
      <c r="F108" s="57"/>
      <c r="G108" s="10"/>
      <c r="H108" s="10"/>
      <c r="I108" s="10"/>
      <c r="J108" s="10"/>
      <c r="K108" s="10"/>
      <c r="L108" s="5"/>
      <c r="N108" s="7"/>
      <c r="O108" s="8"/>
      <c r="P108" s="3"/>
    </row>
    <row r="109" spans="2:16" ht="13.5">
      <c r="B109" s="3"/>
      <c r="C109" s="4"/>
      <c r="D109" s="51" t="s">
        <v>44</v>
      </c>
      <c r="E109" s="51" t="s">
        <v>45</v>
      </c>
      <c r="F109" s="43"/>
      <c r="G109" s="43"/>
      <c r="H109" s="47" t="s">
        <v>46</v>
      </c>
      <c r="I109" s="37" t="s">
        <v>47</v>
      </c>
      <c r="K109" s="4"/>
      <c r="L109" s="5"/>
      <c r="N109" s="7"/>
      <c r="O109" s="8"/>
      <c r="P109" s="3"/>
    </row>
    <row r="110" spans="2:16" ht="15" thickBot="1">
      <c r="B110" s="3"/>
      <c r="C110" s="4"/>
      <c r="D110" s="44" t="s">
        <v>48</v>
      </c>
      <c r="E110" s="44" t="s">
        <v>49</v>
      </c>
      <c r="F110" s="45" t="s">
        <v>50</v>
      </c>
      <c r="G110" s="45" t="s">
        <v>51</v>
      </c>
      <c r="H110" s="46" t="s">
        <v>52</v>
      </c>
      <c r="I110" s="48" t="s">
        <v>53</v>
      </c>
      <c r="K110" s="4"/>
      <c r="L110" s="5"/>
      <c r="N110" s="7"/>
      <c r="O110" s="8"/>
      <c r="P110" s="3"/>
    </row>
    <row r="111" spans="2:16" ht="15" thickBot="1">
      <c r="B111" s="3"/>
      <c r="C111" s="4">
        <v>1</v>
      </c>
      <c r="D111" s="65">
        <f aca="true" t="shared" si="0" ref="D111:D140">$D$37*C111</f>
        <v>155.55555555555554</v>
      </c>
      <c r="E111" s="65">
        <f aca="true" t="shared" si="1" ref="E111:E140">$D$25+$E$25*C111+$G$25*(C111^2)</f>
        <v>805.9</v>
      </c>
      <c r="F111" s="65">
        <f aca="true" t="shared" si="2" ref="F111:F140">D111-E111</f>
        <v>-650.3444444444444</v>
      </c>
      <c r="G111" s="66">
        <f aca="true" t="shared" si="3" ref="G111:G140">F111/C111</f>
        <v>-650.3444444444444</v>
      </c>
      <c r="H111" s="67"/>
      <c r="I111" s="68">
        <f aca="true" t="shared" si="4" ref="I111:I140">F111/D111</f>
        <v>-4.180785714285714</v>
      </c>
      <c r="K111" s="4"/>
      <c r="L111" s="5"/>
      <c r="N111" s="7"/>
      <c r="O111" s="8"/>
      <c r="P111" s="3"/>
    </row>
    <row r="112" spans="2:16" ht="15" thickBot="1">
      <c r="B112" s="3"/>
      <c r="C112" s="4">
        <v>2</v>
      </c>
      <c r="D112" s="65">
        <f t="shared" si="0"/>
        <v>311.1111111111111</v>
      </c>
      <c r="E112" s="65">
        <f t="shared" si="1"/>
        <v>822.8</v>
      </c>
      <c r="F112" s="65">
        <f t="shared" si="2"/>
        <v>-511.68888888888887</v>
      </c>
      <c r="G112" s="66">
        <f t="shared" si="3"/>
        <v>-255.84444444444443</v>
      </c>
      <c r="H112" s="67">
        <f aca="true" t="shared" si="5" ref="H112:H140">((F112-F111)/F111)/((D112-D111)/D111)</f>
        <v>-0.21320325981104032</v>
      </c>
      <c r="I112" s="68">
        <f t="shared" si="4"/>
        <v>-1.6447142857142858</v>
      </c>
      <c r="K112" s="4"/>
      <c r="L112" s="5"/>
      <c r="N112" s="7"/>
      <c r="O112" s="8"/>
      <c r="P112" s="3"/>
    </row>
    <row r="113" spans="2:16" ht="15" thickBot="1">
      <c r="B113" s="3"/>
      <c r="C113" s="4">
        <v>3</v>
      </c>
      <c r="D113" s="65">
        <f t="shared" si="0"/>
        <v>466.66666666666663</v>
      </c>
      <c r="E113" s="65">
        <f t="shared" si="1"/>
        <v>850.7</v>
      </c>
      <c r="F113" s="65">
        <f t="shared" si="2"/>
        <v>-384.0333333333334</v>
      </c>
      <c r="G113" s="66">
        <f t="shared" si="3"/>
        <v>-128.01111111111115</v>
      </c>
      <c r="H113" s="67">
        <f t="shared" si="5"/>
        <v>-0.4989576999913138</v>
      </c>
      <c r="I113" s="68">
        <f t="shared" si="4"/>
        <v>-0.8229285714285717</v>
      </c>
      <c r="K113" s="4"/>
      <c r="L113" s="5"/>
      <c r="N113" s="7"/>
      <c r="O113" s="8"/>
      <c r="P113" s="3"/>
    </row>
    <row r="114" spans="2:16" ht="15" thickBot="1">
      <c r="B114" s="3"/>
      <c r="C114" s="4">
        <v>4</v>
      </c>
      <c r="D114" s="65">
        <f t="shared" si="0"/>
        <v>622.2222222222222</v>
      </c>
      <c r="E114" s="65">
        <f t="shared" si="1"/>
        <v>889.6</v>
      </c>
      <c r="F114" s="65">
        <f t="shared" si="2"/>
        <v>-267.37777777777785</v>
      </c>
      <c r="G114" s="66">
        <f t="shared" si="3"/>
        <v>-66.84444444444446</v>
      </c>
      <c r="H114" s="67">
        <f t="shared" si="5"/>
        <v>-0.9112924225327662</v>
      </c>
      <c r="I114" s="68">
        <f t="shared" si="4"/>
        <v>-0.4297142857142859</v>
      </c>
      <c r="K114" s="4"/>
      <c r="L114" s="5"/>
      <c r="N114" s="7"/>
      <c r="O114" s="8"/>
      <c r="P114" s="3"/>
    </row>
    <row r="115" spans="2:16" ht="15" thickBot="1">
      <c r="B115" s="3"/>
      <c r="C115" s="4">
        <v>5</v>
      </c>
      <c r="D115" s="65">
        <f t="shared" si="0"/>
        <v>777.7777777777777</v>
      </c>
      <c r="E115" s="65">
        <f t="shared" si="1"/>
        <v>939.5</v>
      </c>
      <c r="F115" s="65">
        <f t="shared" si="2"/>
        <v>-161.72222222222229</v>
      </c>
      <c r="G115" s="66">
        <f t="shared" si="3"/>
        <v>-32.344444444444456</v>
      </c>
      <c r="H115" s="67">
        <f t="shared" si="5"/>
        <v>-1.5806183510638294</v>
      </c>
      <c r="I115" s="68">
        <f t="shared" si="4"/>
        <v>-0.20792857142857152</v>
      </c>
      <c r="K115" s="4"/>
      <c r="L115" s="5"/>
      <c r="N115" s="7"/>
      <c r="O115" s="8"/>
      <c r="P115" s="3"/>
    </row>
    <row r="116" spans="2:16" ht="15" thickBot="1">
      <c r="B116" s="3"/>
      <c r="C116" s="4">
        <v>6</v>
      </c>
      <c r="D116" s="65">
        <f t="shared" si="0"/>
        <v>933.3333333333333</v>
      </c>
      <c r="E116" s="65">
        <f t="shared" si="1"/>
        <v>1000.4</v>
      </c>
      <c r="F116" s="65">
        <f t="shared" si="2"/>
        <v>-67.06666666666672</v>
      </c>
      <c r="G116" s="66">
        <f t="shared" si="3"/>
        <v>-11.177777777777786</v>
      </c>
      <c r="H116" s="67">
        <f t="shared" si="5"/>
        <v>-2.9264857437306757</v>
      </c>
      <c r="I116" s="68">
        <f t="shared" si="4"/>
        <v>-0.07185714285714292</v>
      </c>
      <c r="K116" s="4"/>
      <c r="L116" s="5"/>
      <c r="N116" s="7"/>
      <c r="O116" s="8"/>
      <c r="P116" s="3"/>
    </row>
    <row r="117" spans="2:16" ht="15" thickBot="1">
      <c r="B117" s="3"/>
      <c r="C117" s="4">
        <v>7</v>
      </c>
      <c r="D117" s="65">
        <f t="shared" si="0"/>
        <v>1088.8888888888887</v>
      </c>
      <c r="E117" s="65">
        <f t="shared" si="1"/>
        <v>1072.3</v>
      </c>
      <c r="F117" s="65">
        <f t="shared" si="2"/>
        <v>16.588888888888732</v>
      </c>
      <c r="G117" s="66">
        <f t="shared" si="3"/>
        <v>2.3698412698412477</v>
      </c>
      <c r="H117" s="67">
        <f t="shared" si="5"/>
        <v>-7.484095427435379</v>
      </c>
      <c r="I117" s="68">
        <f t="shared" si="4"/>
        <v>0.01523469387755088</v>
      </c>
      <c r="K117" s="4"/>
      <c r="L117" s="5"/>
      <c r="N117" s="7"/>
      <c r="O117" s="8"/>
      <c r="P117" s="3"/>
    </row>
    <row r="118" spans="2:16" ht="15" thickBot="1">
      <c r="B118" s="3"/>
      <c r="C118" s="4">
        <v>8</v>
      </c>
      <c r="D118" s="65">
        <f t="shared" si="0"/>
        <v>1244.4444444444443</v>
      </c>
      <c r="E118" s="65">
        <f t="shared" si="1"/>
        <v>1155.2</v>
      </c>
      <c r="F118" s="65">
        <f t="shared" si="2"/>
        <v>89.2444444444443</v>
      </c>
      <c r="G118" s="66">
        <f t="shared" si="3"/>
        <v>11.155555555555537</v>
      </c>
      <c r="H118" s="67">
        <f t="shared" si="5"/>
        <v>30.65840589417307</v>
      </c>
      <c r="I118" s="68">
        <f t="shared" si="4"/>
        <v>0.0717142857142856</v>
      </c>
      <c r="K118" s="4"/>
      <c r="L118" s="5"/>
      <c r="N118" s="7"/>
      <c r="O118" s="8"/>
      <c r="P118" s="3"/>
    </row>
    <row r="119" spans="2:16" ht="15" thickBot="1">
      <c r="B119" s="3"/>
      <c r="C119" s="4">
        <v>9</v>
      </c>
      <c r="D119" s="65">
        <f t="shared" si="0"/>
        <v>1400</v>
      </c>
      <c r="E119" s="65">
        <f t="shared" si="1"/>
        <v>1249.1</v>
      </c>
      <c r="F119" s="65">
        <f t="shared" si="2"/>
        <v>150.9000000000001</v>
      </c>
      <c r="G119" s="66">
        <f t="shared" si="3"/>
        <v>16.766666666666676</v>
      </c>
      <c r="H119" s="67">
        <f t="shared" si="5"/>
        <v>5.526892430278911</v>
      </c>
      <c r="I119" s="68">
        <f t="shared" si="4"/>
        <v>0.10778571428571435</v>
      </c>
      <c r="K119" s="4"/>
      <c r="L119" s="5"/>
      <c r="N119" s="7"/>
      <c r="O119" s="8"/>
      <c r="P119" s="3"/>
    </row>
    <row r="120" spans="2:16" ht="15" thickBot="1">
      <c r="B120" s="3"/>
      <c r="C120" s="4">
        <v>10</v>
      </c>
      <c r="D120" s="65">
        <f t="shared" si="0"/>
        <v>1555.5555555555554</v>
      </c>
      <c r="E120" s="65">
        <f t="shared" si="1"/>
        <v>1354</v>
      </c>
      <c r="F120" s="65">
        <f t="shared" si="2"/>
        <v>201.55555555555543</v>
      </c>
      <c r="G120" s="66">
        <f t="shared" si="3"/>
        <v>20.155555555555544</v>
      </c>
      <c r="H120" s="67">
        <f t="shared" si="5"/>
        <v>3.021206096752804</v>
      </c>
      <c r="I120" s="68">
        <f t="shared" si="4"/>
        <v>0.1295714285714285</v>
      </c>
      <c r="K120" s="4"/>
      <c r="L120" s="5"/>
      <c r="N120" s="7"/>
      <c r="O120" s="8"/>
      <c r="P120" s="3"/>
    </row>
    <row r="121" spans="2:16" ht="15" thickBot="1">
      <c r="B121" s="3"/>
      <c r="C121" s="4">
        <v>11</v>
      </c>
      <c r="D121" s="65">
        <f t="shared" si="0"/>
        <v>1711.1111111111109</v>
      </c>
      <c r="E121" s="65">
        <f t="shared" si="1"/>
        <v>1469.9</v>
      </c>
      <c r="F121" s="65">
        <f t="shared" si="2"/>
        <v>241.21111111111077</v>
      </c>
      <c r="G121" s="66">
        <f t="shared" si="3"/>
        <v>21.928282828282796</v>
      </c>
      <c r="H121" s="67">
        <f t="shared" si="5"/>
        <v>1.9674751929437626</v>
      </c>
      <c r="I121" s="68">
        <f t="shared" si="4"/>
        <v>0.1409675324675323</v>
      </c>
      <c r="K121" s="4"/>
      <c r="L121" s="5"/>
      <c r="N121" s="7"/>
      <c r="O121" s="8"/>
      <c r="P121" s="3"/>
    </row>
    <row r="122" spans="2:16" ht="15" thickBot="1">
      <c r="B122" s="3"/>
      <c r="C122" s="4">
        <v>12</v>
      </c>
      <c r="D122" s="65">
        <f t="shared" si="0"/>
        <v>1866.6666666666665</v>
      </c>
      <c r="E122" s="65">
        <f t="shared" si="1"/>
        <v>1596.8</v>
      </c>
      <c r="F122" s="65">
        <f t="shared" si="2"/>
        <v>269.86666666666656</v>
      </c>
      <c r="G122" s="66">
        <f t="shared" si="3"/>
        <v>22.48888888888888</v>
      </c>
      <c r="H122" s="67">
        <f t="shared" si="5"/>
        <v>1.3067852042931618</v>
      </c>
      <c r="I122" s="68">
        <f t="shared" si="4"/>
        <v>0.14457142857142852</v>
      </c>
      <c r="K122" s="4"/>
      <c r="L122" s="5"/>
      <c r="N122" s="7"/>
      <c r="O122" s="8"/>
      <c r="P122" s="3"/>
    </row>
    <row r="123" spans="2:16" ht="15" thickBot="1">
      <c r="B123" s="3"/>
      <c r="C123" s="4">
        <v>13</v>
      </c>
      <c r="D123" s="65">
        <f t="shared" si="0"/>
        <v>2022.2222222222222</v>
      </c>
      <c r="E123" s="65">
        <f t="shared" si="1"/>
        <v>1734.7</v>
      </c>
      <c r="F123" s="65">
        <f t="shared" si="2"/>
        <v>287.5222222222221</v>
      </c>
      <c r="G123" s="66">
        <f t="shared" si="3"/>
        <v>22.11709401709401</v>
      </c>
      <c r="H123" s="67">
        <f t="shared" si="5"/>
        <v>0.7850790513833993</v>
      </c>
      <c r="I123" s="68">
        <f t="shared" si="4"/>
        <v>0.14218131868131864</v>
      </c>
      <c r="K123" s="4"/>
      <c r="L123" s="5"/>
      <c r="N123" s="7"/>
      <c r="O123" s="8"/>
      <c r="P123" s="3"/>
    </row>
    <row r="124" spans="2:16" ht="15" thickBot="1">
      <c r="B124" s="3"/>
      <c r="C124" s="4">
        <v>14</v>
      </c>
      <c r="D124" s="65">
        <f t="shared" si="0"/>
        <v>2177.7777777777774</v>
      </c>
      <c r="E124" s="65">
        <f t="shared" si="1"/>
        <v>1883.6</v>
      </c>
      <c r="F124" s="65">
        <f t="shared" si="2"/>
        <v>294.17777777777746</v>
      </c>
      <c r="G124" s="66">
        <f t="shared" si="3"/>
        <v>21.01269841269839</v>
      </c>
      <c r="H124" s="67">
        <f t="shared" si="5"/>
        <v>0.3009236001081952</v>
      </c>
      <c r="I124" s="68">
        <f t="shared" si="4"/>
        <v>0.1350816326530611</v>
      </c>
      <c r="K124" s="4"/>
      <c r="L124" s="5"/>
      <c r="N124" s="7"/>
      <c r="O124" s="8"/>
      <c r="P124" s="3"/>
    </row>
    <row r="125" spans="2:16" ht="15" thickBot="1">
      <c r="B125" s="3"/>
      <c r="C125" s="4">
        <v>15</v>
      </c>
      <c r="D125" s="65">
        <f t="shared" si="0"/>
        <v>2333.333333333333</v>
      </c>
      <c r="E125" s="65">
        <f t="shared" si="1"/>
        <v>2043.5</v>
      </c>
      <c r="F125" s="65">
        <f t="shared" si="2"/>
        <v>289.83333333333303</v>
      </c>
      <c r="G125" s="66">
        <f t="shared" si="3"/>
        <v>19.3222222222222</v>
      </c>
      <c r="H125" s="67">
        <f t="shared" si="5"/>
        <v>-0.20675328599486284</v>
      </c>
      <c r="I125" s="68">
        <f t="shared" si="4"/>
        <v>0.1242142857142856</v>
      </c>
      <c r="K125" s="4"/>
      <c r="L125" s="5"/>
      <c r="N125" s="7"/>
      <c r="O125" s="8"/>
      <c r="P125" s="3"/>
    </row>
    <row r="126" spans="2:16" ht="15" thickBot="1">
      <c r="B126" s="3"/>
      <c r="C126" s="4">
        <v>16</v>
      </c>
      <c r="D126" s="65">
        <f t="shared" si="0"/>
        <v>2488.8888888888887</v>
      </c>
      <c r="E126" s="65">
        <f t="shared" si="1"/>
        <v>2214.4</v>
      </c>
      <c r="F126" s="65">
        <f t="shared" si="2"/>
        <v>274.4888888888886</v>
      </c>
      <c r="G126" s="66">
        <f t="shared" si="3"/>
        <v>17.155555555555537</v>
      </c>
      <c r="H126" s="67">
        <f t="shared" si="5"/>
        <v>-0.7941345600920066</v>
      </c>
      <c r="I126" s="68">
        <f t="shared" si="4"/>
        <v>0.11028571428571418</v>
      </c>
      <c r="K126" s="4"/>
      <c r="L126" s="5"/>
      <c r="N126" s="7"/>
      <c r="O126" s="8"/>
      <c r="P126" s="3"/>
    </row>
    <row r="127" spans="2:16" ht="15" thickBot="1">
      <c r="B127" s="3"/>
      <c r="C127" s="4">
        <v>17</v>
      </c>
      <c r="D127" s="65">
        <f t="shared" si="0"/>
        <v>2644.4444444444443</v>
      </c>
      <c r="E127" s="65">
        <f t="shared" si="1"/>
        <v>2396.3</v>
      </c>
      <c r="F127" s="65">
        <f t="shared" si="2"/>
        <v>248.14444444444416</v>
      </c>
      <c r="G127" s="66">
        <f t="shared" si="3"/>
        <v>14.596732026143775</v>
      </c>
      <c r="H127" s="67">
        <f t="shared" si="5"/>
        <v>-1.535621761658031</v>
      </c>
      <c r="I127" s="68">
        <f t="shared" si="4"/>
        <v>0.0938361344537814</v>
      </c>
      <c r="K127" s="4"/>
      <c r="L127" s="5"/>
      <c r="N127" s="7"/>
      <c r="O127" s="8"/>
      <c r="P127" s="3"/>
    </row>
    <row r="128" spans="2:16" ht="15" thickBot="1">
      <c r="B128" s="3"/>
      <c r="C128" s="4">
        <v>18</v>
      </c>
      <c r="D128" s="65">
        <f t="shared" si="0"/>
        <v>2800</v>
      </c>
      <c r="E128" s="65">
        <f t="shared" si="1"/>
        <v>2589.2</v>
      </c>
      <c r="F128" s="65">
        <f t="shared" si="2"/>
        <v>210.80000000000018</v>
      </c>
      <c r="G128" s="66">
        <f t="shared" si="3"/>
        <v>11.711111111111121</v>
      </c>
      <c r="H128" s="67">
        <f t="shared" si="5"/>
        <v>-2.558411319571903</v>
      </c>
      <c r="I128" s="68">
        <f t="shared" si="4"/>
        <v>0.07528571428571434</v>
      </c>
      <c r="K128" s="4"/>
      <c r="L128" s="5"/>
      <c r="N128" s="7"/>
      <c r="O128" s="8"/>
      <c r="P128" s="3"/>
    </row>
    <row r="129" spans="2:16" ht="15" thickBot="1">
      <c r="B129" s="3"/>
      <c r="C129" s="4">
        <v>19</v>
      </c>
      <c r="D129" s="65">
        <f t="shared" si="0"/>
        <v>2955.555555555555</v>
      </c>
      <c r="E129" s="65">
        <f t="shared" si="1"/>
        <v>2793.1</v>
      </c>
      <c r="F129" s="65">
        <f t="shared" si="2"/>
        <v>162.4555555555553</v>
      </c>
      <c r="G129" s="66">
        <f t="shared" si="3"/>
        <v>8.550292397660805</v>
      </c>
      <c r="H129" s="67">
        <f t="shared" si="5"/>
        <v>-4.128083491461144</v>
      </c>
      <c r="I129" s="68">
        <f t="shared" si="4"/>
        <v>0.05496616541353375</v>
      </c>
      <c r="K129" s="4"/>
      <c r="L129" s="5"/>
      <c r="N129" s="7"/>
      <c r="O129" s="8"/>
      <c r="P129" s="3"/>
    </row>
    <row r="130" spans="2:16" ht="15" thickBot="1">
      <c r="B130" s="3"/>
      <c r="C130" s="4">
        <v>20</v>
      </c>
      <c r="D130" s="65">
        <f t="shared" si="0"/>
        <v>3111.111111111111</v>
      </c>
      <c r="E130" s="65">
        <f t="shared" si="1"/>
        <v>3008</v>
      </c>
      <c r="F130" s="65">
        <f t="shared" si="2"/>
        <v>103.11111111111086</v>
      </c>
      <c r="G130" s="66">
        <f t="shared" si="3"/>
        <v>5.155555555555543</v>
      </c>
      <c r="H130" s="67">
        <f t="shared" si="5"/>
        <v>-6.940633335613164</v>
      </c>
      <c r="I130" s="68">
        <f t="shared" si="4"/>
        <v>0.033142857142857064</v>
      </c>
      <c r="K130" s="4"/>
      <c r="L130" s="5"/>
      <c r="N130" s="7"/>
      <c r="O130" s="8"/>
      <c r="P130" s="3"/>
    </row>
    <row r="131" spans="2:16" ht="15" thickBot="1">
      <c r="B131" s="3"/>
      <c r="C131" s="4">
        <v>21</v>
      </c>
      <c r="D131" s="65">
        <f t="shared" si="0"/>
        <v>3266.6666666666665</v>
      </c>
      <c r="E131" s="65">
        <f t="shared" si="1"/>
        <v>3233.9</v>
      </c>
      <c r="F131" s="65">
        <f t="shared" si="2"/>
        <v>32.766666666666424</v>
      </c>
      <c r="G131" s="66">
        <f t="shared" si="3"/>
        <v>1.5603174603174488</v>
      </c>
      <c r="H131" s="67">
        <f t="shared" si="5"/>
        <v>-13.644396551724158</v>
      </c>
      <c r="I131" s="68">
        <f t="shared" si="4"/>
        <v>0.010030612244897886</v>
      </c>
      <c r="K131" s="4"/>
      <c r="L131" s="5"/>
      <c r="N131" s="7"/>
      <c r="O131" s="8"/>
      <c r="P131" s="3"/>
    </row>
    <row r="132" spans="2:16" ht="15" thickBot="1">
      <c r="B132" s="3"/>
      <c r="C132" s="4">
        <v>22</v>
      </c>
      <c r="D132" s="65">
        <f t="shared" si="0"/>
        <v>3422.2222222222217</v>
      </c>
      <c r="E132" s="65">
        <f t="shared" si="1"/>
        <v>3470.8</v>
      </c>
      <c r="F132" s="65">
        <f t="shared" si="2"/>
        <v>-48.577777777778465</v>
      </c>
      <c r="G132" s="66">
        <f t="shared" si="3"/>
        <v>-2.2080808080808394</v>
      </c>
      <c r="H132" s="67">
        <f t="shared" si="5"/>
        <v>-52.13326551373426</v>
      </c>
      <c r="I132" s="68">
        <f t="shared" si="4"/>
        <v>-0.014194805194805397</v>
      </c>
      <c r="K132" s="4"/>
      <c r="L132" s="5"/>
      <c r="N132" s="7"/>
      <c r="O132" s="8"/>
      <c r="P132" s="3"/>
    </row>
    <row r="133" spans="2:16" ht="15" thickBot="1">
      <c r="B133" s="3"/>
      <c r="C133" s="4">
        <v>23</v>
      </c>
      <c r="D133" s="65">
        <f t="shared" si="0"/>
        <v>3577.7777777777774</v>
      </c>
      <c r="E133" s="65">
        <f t="shared" si="1"/>
        <v>3718.7</v>
      </c>
      <c r="F133" s="65">
        <f t="shared" si="2"/>
        <v>-140.92222222222244</v>
      </c>
      <c r="G133" s="66">
        <f t="shared" si="3"/>
        <v>-6.127053140096628</v>
      </c>
      <c r="H133" s="67">
        <f t="shared" si="5"/>
        <v>41.821134492222406</v>
      </c>
      <c r="I133" s="68">
        <f t="shared" si="4"/>
        <v>-0.03938819875776404</v>
      </c>
      <c r="K133" s="4"/>
      <c r="L133" s="5"/>
      <c r="N133" s="7"/>
      <c r="O133" s="8"/>
      <c r="P133" s="3"/>
    </row>
    <row r="134" spans="2:16" ht="15" thickBot="1">
      <c r="B134" s="3"/>
      <c r="C134" s="4">
        <v>24</v>
      </c>
      <c r="D134" s="65">
        <f t="shared" si="0"/>
        <v>3733.333333333333</v>
      </c>
      <c r="E134" s="65">
        <f t="shared" si="1"/>
        <v>3977.6</v>
      </c>
      <c r="F134" s="65">
        <f t="shared" si="2"/>
        <v>-244.26666666666688</v>
      </c>
      <c r="G134" s="66">
        <f t="shared" si="3"/>
        <v>-10.177777777777786</v>
      </c>
      <c r="H134" s="67">
        <f t="shared" si="5"/>
        <v>16.866908460143456</v>
      </c>
      <c r="I134" s="68">
        <f t="shared" si="4"/>
        <v>-0.06542857142857149</v>
      </c>
      <c r="K134" s="4"/>
      <c r="L134" s="5"/>
      <c r="N134" s="7"/>
      <c r="O134" s="8"/>
      <c r="P134" s="3"/>
    </row>
    <row r="135" spans="2:16" ht="15" thickBot="1">
      <c r="B135" s="3"/>
      <c r="C135" s="4">
        <v>25</v>
      </c>
      <c r="D135" s="65">
        <f t="shared" si="0"/>
        <v>3888.8888888888887</v>
      </c>
      <c r="E135" s="65">
        <f t="shared" si="1"/>
        <v>4247.5</v>
      </c>
      <c r="F135" s="65">
        <f t="shared" si="2"/>
        <v>-358.6111111111113</v>
      </c>
      <c r="G135" s="66">
        <f t="shared" si="3"/>
        <v>-14.344444444444452</v>
      </c>
      <c r="H135" s="67">
        <f t="shared" si="5"/>
        <v>11.23471615720522</v>
      </c>
      <c r="I135" s="68">
        <f t="shared" si="4"/>
        <v>-0.09221428571428578</v>
      </c>
      <c r="K135" s="4"/>
      <c r="L135" s="5"/>
      <c r="N135" s="7"/>
      <c r="O135" s="8"/>
      <c r="P135" s="3"/>
    </row>
    <row r="136" spans="2:16" ht="15" thickBot="1">
      <c r="B136" s="3"/>
      <c r="C136" s="4">
        <v>26</v>
      </c>
      <c r="D136" s="65">
        <f t="shared" si="0"/>
        <v>4044.4444444444443</v>
      </c>
      <c r="E136" s="65">
        <f t="shared" si="1"/>
        <v>4528.4</v>
      </c>
      <c r="F136" s="65">
        <f t="shared" si="2"/>
        <v>-483.9555555555553</v>
      </c>
      <c r="G136" s="66">
        <f t="shared" si="3"/>
        <v>-18.613675213675204</v>
      </c>
      <c r="H136" s="67">
        <f t="shared" si="5"/>
        <v>8.738187451587873</v>
      </c>
      <c r="I136" s="68">
        <f t="shared" si="4"/>
        <v>-0.1196593406593406</v>
      </c>
      <c r="K136" s="4"/>
      <c r="L136" s="5"/>
      <c r="N136" s="7"/>
      <c r="O136" s="8"/>
      <c r="P136" s="3"/>
    </row>
    <row r="137" spans="2:16" ht="15" thickBot="1">
      <c r="B137" s="3"/>
      <c r="C137" s="4">
        <v>27</v>
      </c>
      <c r="D137" s="65">
        <f t="shared" si="0"/>
        <v>4200</v>
      </c>
      <c r="E137" s="65">
        <f t="shared" si="1"/>
        <v>4820.3</v>
      </c>
      <c r="F137" s="65">
        <f t="shared" si="2"/>
        <v>-620.3000000000002</v>
      </c>
      <c r="G137" s="66">
        <f t="shared" si="3"/>
        <v>-22.974074074074082</v>
      </c>
      <c r="H137" s="67">
        <f t="shared" si="5"/>
        <v>7.324960969786046</v>
      </c>
      <c r="I137" s="68">
        <f t="shared" si="4"/>
        <v>-0.14769047619047623</v>
      </c>
      <c r="K137" s="4"/>
      <c r="L137" s="5"/>
      <c r="N137" s="7"/>
      <c r="O137" s="8"/>
      <c r="P137" s="3"/>
    </row>
    <row r="138" spans="2:11" ht="15" thickBot="1">
      <c r="B138" s="3"/>
      <c r="C138" s="4">
        <v>28</v>
      </c>
      <c r="D138" s="65">
        <f t="shared" si="0"/>
        <v>4355.555555555555</v>
      </c>
      <c r="E138" s="65">
        <f t="shared" si="1"/>
        <v>5123.2</v>
      </c>
      <c r="F138" s="65">
        <f t="shared" si="2"/>
        <v>-767.6444444444451</v>
      </c>
      <c r="G138" s="66">
        <f t="shared" si="3"/>
        <v>-27.41587301587304</v>
      </c>
      <c r="H138" s="67">
        <f t="shared" si="5"/>
        <v>6.413509592132889</v>
      </c>
      <c r="I138" s="68">
        <f t="shared" si="4"/>
        <v>-0.17624489795918385</v>
      </c>
      <c r="K138" s="4"/>
    </row>
    <row r="139" spans="2:11" ht="15" thickBot="1">
      <c r="B139" s="3"/>
      <c r="C139" s="4">
        <v>29</v>
      </c>
      <c r="D139" s="65">
        <f t="shared" si="0"/>
        <v>4511.11111111111</v>
      </c>
      <c r="E139" s="65">
        <f t="shared" si="1"/>
        <v>5437.1</v>
      </c>
      <c r="F139" s="65">
        <f t="shared" si="2"/>
        <v>-925.98888888889</v>
      </c>
      <c r="G139" s="66">
        <f t="shared" si="3"/>
        <v>-31.930651340996206</v>
      </c>
      <c r="H139" s="67">
        <f t="shared" si="5"/>
        <v>5.775648448355726</v>
      </c>
      <c r="I139" s="68">
        <f t="shared" si="4"/>
        <v>-0.2052684729064042</v>
      </c>
      <c r="K139" s="4"/>
    </row>
    <row r="140" spans="2:11" ht="15" thickBot="1">
      <c r="B140" s="3"/>
      <c r="C140" s="4">
        <v>30</v>
      </c>
      <c r="D140" s="65">
        <f t="shared" si="0"/>
        <v>4666.666666666666</v>
      </c>
      <c r="E140" s="65">
        <f t="shared" si="1"/>
        <v>5762</v>
      </c>
      <c r="F140" s="65">
        <f t="shared" si="2"/>
        <v>-1095.333333333334</v>
      </c>
      <c r="G140" s="66">
        <f t="shared" si="3"/>
        <v>-36.511111111111134</v>
      </c>
      <c r="H140" s="67">
        <f t="shared" si="5"/>
        <v>5.303507361499393</v>
      </c>
      <c r="I140" s="68">
        <f t="shared" si="4"/>
        <v>-0.23471428571428588</v>
      </c>
      <c r="K140" s="4"/>
    </row>
    <row r="141" ht="13.5">
      <c r="J141" s="11"/>
    </row>
    <row r="142" spans="2:3" ht="13.5">
      <c r="B142" s="2">
        <v>17</v>
      </c>
      <c r="C142" s="4" t="s">
        <v>54</v>
      </c>
    </row>
    <row r="143" ht="13.5">
      <c r="C143" s="3" t="s">
        <v>55</v>
      </c>
    </row>
    <row r="144" ht="13.5">
      <c r="C144" s="3" t="s">
        <v>56</v>
      </c>
    </row>
    <row r="145" ht="13.5">
      <c r="C145" s="3" t="s">
        <v>57</v>
      </c>
    </row>
    <row r="146" ht="15" thickBot="1">
      <c r="C146" s="3" t="s">
        <v>58</v>
      </c>
    </row>
    <row r="147" spans="2:6" ht="15" thickBot="1">
      <c r="B147" s="2">
        <v>18</v>
      </c>
      <c r="C147" s="13" t="s">
        <v>59</v>
      </c>
      <c r="D147" s="16">
        <f>E25</f>
        <v>0.4</v>
      </c>
      <c r="E147" s="16">
        <f>2*G25</f>
        <v>11</v>
      </c>
      <c r="F147" s="17" t="s">
        <v>90</v>
      </c>
    </row>
    <row r="148" spans="2:10" ht="15" thickBot="1">
      <c r="B148" s="2">
        <v>19</v>
      </c>
      <c r="C148" s="13" t="s">
        <v>60</v>
      </c>
      <c r="D148" s="33">
        <f>D37</f>
        <v>155.55555555555554</v>
      </c>
      <c r="E148" s="3" t="s">
        <v>61</v>
      </c>
      <c r="J148"/>
    </row>
    <row r="149" ht="15" thickBot="1"/>
    <row r="150" spans="2:8" ht="15" thickBot="1">
      <c r="B150" s="2">
        <v>20</v>
      </c>
      <c r="D150" s="20">
        <f>E147</f>
        <v>11</v>
      </c>
      <c r="E150" s="18" t="s">
        <v>62</v>
      </c>
      <c r="F150" s="35">
        <f>D148</f>
        <v>155.55555555555554</v>
      </c>
      <c r="G150" s="14">
        <f>-D147</f>
        <v>-0.4</v>
      </c>
      <c r="H150" s="3" t="s">
        <v>63</v>
      </c>
    </row>
    <row r="151" spans="2:6" ht="15" thickBot="1">
      <c r="B151" s="2">
        <v>21</v>
      </c>
      <c r="D151" s="20">
        <f>D150</f>
        <v>11</v>
      </c>
      <c r="E151" s="18" t="s">
        <v>62</v>
      </c>
      <c r="F151" s="36">
        <f>F150+G150</f>
        <v>155.15555555555554</v>
      </c>
    </row>
    <row r="152" spans="2:6" ht="15" thickBot="1">
      <c r="B152" s="2">
        <v>22</v>
      </c>
      <c r="D152" s="24" t="s">
        <v>64</v>
      </c>
      <c r="E152" s="13" t="s">
        <v>5</v>
      </c>
      <c r="F152" s="34">
        <f>F151/D151</f>
        <v>14.105050505050503</v>
      </c>
    </row>
    <row r="153" ht="13.5">
      <c r="C153" s="3" t="s">
        <v>65</v>
      </c>
    </row>
    <row r="154" ht="15" thickBot="1">
      <c r="C154" s="3" t="s">
        <v>66</v>
      </c>
    </row>
    <row r="155" spans="2:7" ht="15" thickBot="1">
      <c r="B155" s="2">
        <v>23</v>
      </c>
      <c r="D155" s="13" t="s">
        <v>94</v>
      </c>
      <c r="E155" s="49">
        <f>D148</f>
        <v>155.55555555555554</v>
      </c>
      <c r="F155" s="50">
        <f>F152</f>
        <v>14.105050505050503</v>
      </c>
      <c r="G155"/>
    </row>
    <row r="156" spans="2:5" ht="15" thickBot="1">
      <c r="B156" s="2">
        <v>24</v>
      </c>
      <c r="D156" s="13" t="s">
        <v>94</v>
      </c>
      <c r="E156" s="30">
        <f>E155*F155</f>
        <v>2194.1189674523002</v>
      </c>
    </row>
    <row r="157" spans="3:9" ht="13.5">
      <c r="C157" s="3" t="s">
        <v>67</v>
      </c>
      <c r="I157" s="24"/>
    </row>
    <row r="158" ht="15" thickBot="1">
      <c r="I158" s="24"/>
    </row>
    <row r="159" spans="4:9" ht="13.5">
      <c r="D159" s="25"/>
      <c r="E159" s="26"/>
      <c r="F159" s="26"/>
      <c r="G159" s="26"/>
      <c r="H159" s="26"/>
      <c r="I159" s="37">
        <v>2</v>
      </c>
    </row>
    <row r="160" spans="2:9" ht="15" thickBot="1">
      <c r="B160" s="2">
        <v>25</v>
      </c>
      <c r="D160" s="40" t="s">
        <v>91</v>
      </c>
      <c r="E160" s="27">
        <f>D25</f>
        <v>800</v>
      </c>
      <c r="F160" s="38">
        <f>E25</f>
        <v>0.4</v>
      </c>
      <c r="G160" s="29">
        <f>F152</f>
        <v>14.105050505050503</v>
      </c>
      <c r="H160" s="39">
        <f>G25</f>
        <v>5.5</v>
      </c>
      <c r="I160" s="28">
        <f>F152</f>
        <v>14.105050505050503</v>
      </c>
    </row>
    <row r="161" spans="2:5" ht="15" thickBot="1">
      <c r="B161" s="2">
        <v>26</v>
      </c>
      <c r="C161" s="3" t="s">
        <v>68</v>
      </c>
      <c r="D161" s="13" t="s">
        <v>91</v>
      </c>
      <c r="E161" s="30">
        <f>E160+F160*G160+H160*I160^2</f>
        <v>1899.8804938271603</v>
      </c>
    </row>
    <row r="162" spans="2:6" ht="15" thickBot="1">
      <c r="B162" s="2">
        <v>27</v>
      </c>
      <c r="C162" s="21"/>
      <c r="D162" s="32" t="s">
        <v>69</v>
      </c>
      <c r="E162" s="30">
        <f>E156-E161</f>
        <v>294.23847362513993</v>
      </c>
      <c r="F162" s="3" t="s">
        <v>70</v>
      </c>
    </row>
    <row r="163" ht="15" thickBot="1"/>
    <row r="164" spans="2:6" ht="15" thickBot="1">
      <c r="B164" s="2">
        <v>28</v>
      </c>
      <c r="C164" s="4" t="s">
        <v>72</v>
      </c>
      <c r="F164" s="41">
        <f>E162/E156</f>
        <v>0.1341032450791831</v>
      </c>
    </row>
    <row r="165" ht="13.5">
      <c r="C165" s="3" t="s">
        <v>73</v>
      </c>
    </row>
    <row r="166" ht="13.5">
      <c r="C166" s="3" t="s">
        <v>74</v>
      </c>
    </row>
    <row r="167" ht="13.5">
      <c r="C167" s="3" t="s">
        <v>75</v>
      </c>
    </row>
    <row r="168" ht="13.5">
      <c r="C168" s="3" t="s">
        <v>76</v>
      </c>
    </row>
    <row r="169" ht="13.5">
      <c r="C169" s="3" t="s">
        <v>77</v>
      </c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3"/>
  <legacyDrawing r:id="rId2"/>
  <oleObjects>
    <oleObject progId="Equation.2" shapeId="114346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Philippe LeBel</cp:lastModifiedBy>
  <cp:lastPrinted>1999-04-15T12:16:04Z</cp:lastPrinted>
  <dcterms:created xsi:type="dcterms:W3CDTF">1999-04-15T12:15:28Z</dcterms:created>
  <cp:category/>
  <cp:version/>
  <cp:contentType/>
  <cp:contentStatus/>
</cp:coreProperties>
</file>