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17840" windowHeight="14260" tabRatio="260" activeTab="0"/>
  </bookViews>
  <sheets>
    <sheet name="IncomeDistributionA.xls" sheetId="1" r:id="rId1"/>
    <sheet name="IncomeDistributionASolution.xl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<sst xmlns="http://schemas.openxmlformats.org/spreadsheetml/2006/main" count="269" uniqueCount="107">
  <si>
    <t>Post Utility</t>
  </si>
  <si>
    <t>Mean pretax income</t>
  </si>
  <si>
    <t>Mean postax predist income</t>
  </si>
  <si>
    <t xml:space="preserve">Calculate values for each of the cells listed above.  For the post-tax redistribution of income, use the following percentages </t>
  </si>
  <si>
    <t xml:space="preserve">(N.B.: The geometric mean is the </t>
  </si>
  <si>
    <t>nth root of the product of n terms)</t>
  </si>
  <si>
    <t>Solution Tableau</t>
  </si>
  <si>
    <t>Mean postax postdist income</t>
  </si>
  <si>
    <t>to allocate taxes to each individual:</t>
  </si>
  <si>
    <t>predist Gini</t>
  </si>
  <si>
    <t>Percentage of tax receipts to individual A:</t>
  </si>
  <si>
    <t>posttax predist Gini</t>
  </si>
  <si>
    <t>Percentage of tax receipts to individual B:</t>
  </si>
  <si>
    <t>posttax postdist Gini</t>
  </si>
  <si>
    <t>Percentage of tax receipts to individual C:</t>
  </si>
  <si>
    <t>Before</t>
  </si>
  <si>
    <t>After</t>
  </si>
  <si>
    <t>Base Case</t>
  </si>
  <si>
    <t xml:space="preserve">     </t>
  </si>
  <si>
    <t>Income Distribution Case Study Control Panel</t>
  </si>
  <si>
    <t>Rate of Increase:</t>
  </si>
  <si>
    <t>Base</t>
  </si>
  <si>
    <t>Select:</t>
  </si>
  <si>
    <t>Simulation Results:</t>
  </si>
  <si>
    <t>Distribution</t>
  </si>
  <si>
    <t>(based on the assumption that the</t>
  </si>
  <si>
    <t>Generate the respective indices of income inequality and total social utility: (Instead of a Gini coefficient, use the Champernowne equivalent)</t>
  </si>
  <si>
    <t>(For inequality, the Champernowne index is given as:  I = 1 - g/m, where g = geometric mean, m = arithmetic mean, and 0&lt;=I&lt;=1)</t>
  </si>
  <si>
    <t>gainers compensate the losers,</t>
  </si>
  <si>
    <t>a step whose mechanisms are</t>
  </si>
  <si>
    <t>not addressed here).</t>
  </si>
  <si>
    <t xml:space="preserve">Calculate the level of individual and total social utility, and then inequality in the pre-tax, pre-distribution, </t>
  </si>
  <si>
    <t>and post-distribution conditions:</t>
  </si>
  <si>
    <t>Pre-tax income</t>
  </si>
  <si>
    <t>Post-tax income</t>
  </si>
  <si>
    <t>Income inequality index</t>
  </si>
  <si>
    <t>Using utility, does the post-tax distribution satisfy the following criteria?</t>
  </si>
  <si>
    <t xml:space="preserve">Using income, does the post-tax </t>
  </si>
  <si>
    <t>distribution satisfy the following criteria?</t>
  </si>
  <si>
    <t>After minus</t>
  </si>
  <si>
    <t>If total social utility increases and</t>
  </si>
  <si>
    <t>inequality of income decreases, then</t>
  </si>
  <si>
    <t xml:space="preserve">total social welfare increases.  </t>
  </si>
  <si>
    <t>Using this standard, what can be said</t>
  </si>
  <si>
    <t>in this case?</t>
  </si>
  <si>
    <t>TSW</t>
  </si>
  <si>
    <t>TSW:</t>
  </si>
  <si>
    <t>TSW Criteria</t>
  </si>
  <si>
    <t>sum</t>
  </si>
  <si>
    <r>
      <t>U</t>
    </r>
    <r>
      <rPr>
        <b/>
        <vertAlign val="subscript"/>
        <sz val="18"/>
        <rFont val="Helv"/>
        <family val="0"/>
      </rPr>
      <t>A</t>
    </r>
    <r>
      <rPr>
        <b/>
        <sz val="12"/>
        <rFont val="Helv"/>
        <family val="0"/>
      </rPr>
      <t xml:space="preserve"> =</t>
    </r>
  </si>
  <si>
    <r>
      <t>U</t>
    </r>
    <r>
      <rPr>
        <b/>
        <vertAlign val="subscript"/>
        <sz val="18"/>
        <rFont val="Helv"/>
        <family val="0"/>
      </rPr>
      <t>B</t>
    </r>
    <r>
      <rPr>
        <b/>
        <sz val="12"/>
        <rFont val="Helv"/>
        <family val="0"/>
      </rPr>
      <t xml:space="preserve"> =</t>
    </r>
  </si>
  <si>
    <r>
      <t>U</t>
    </r>
    <r>
      <rPr>
        <b/>
        <vertAlign val="subscript"/>
        <sz val="18"/>
        <rFont val="Helv"/>
        <family val="0"/>
      </rPr>
      <t>C</t>
    </r>
    <r>
      <rPr>
        <b/>
        <sz val="12"/>
        <rFont val="Helv"/>
        <family val="0"/>
      </rPr>
      <t xml:space="preserve"> =</t>
    </r>
  </si>
  <si>
    <r>
      <t>D</t>
    </r>
    <r>
      <rPr>
        <b/>
        <sz val="12"/>
        <rFont val="Helv"/>
        <family val="0"/>
      </rPr>
      <t>Total Social Utility</t>
    </r>
  </si>
  <si>
    <r>
      <t>D</t>
    </r>
    <r>
      <rPr>
        <b/>
        <sz val="12"/>
        <rFont val="Helv"/>
        <family val="0"/>
      </rPr>
      <t>Income Inequality</t>
    </r>
  </si>
  <si>
    <t>Graph Data</t>
  </si>
  <si>
    <t>Test calculator</t>
  </si>
  <si>
    <t xml:space="preserve"> Income</t>
  </si>
  <si>
    <t>b. Before redistribution of tax receipts</t>
  </si>
  <si>
    <t>c. After redistribution of tax receipts</t>
  </si>
  <si>
    <t>Geometric mean</t>
  </si>
  <si>
    <t>Arithmetic mean</t>
  </si>
  <si>
    <t>Total Social Utility</t>
  </si>
  <si>
    <t>Individual:</t>
  </si>
  <si>
    <t>Total</t>
  </si>
  <si>
    <t>a. Pre-tax inequality and total social utility</t>
  </si>
  <si>
    <t xml:space="preserve"> Inequality Index:</t>
  </si>
  <si>
    <t>P. LeBel</t>
  </si>
  <si>
    <t>Function</t>
  </si>
  <si>
    <t>Utility inequality index</t>
  </si>
  <si>
    <t>Total                Social Utility</t>
  </si>
  <si>
    <t>Income Distribution and Social Welfare</t>
  </si>
  <si>
    <t>©2004</t>
  </si>
  <si>
    <t>Pre-Distribution</t>
  </si>
  <si>
    <t>Utility</t>
  </si>
  <si>
    <t>a. Pareto</t>
  </si>
  <si>
    <t>b. Kaldor</t>
  </si>
  <si>
    <t>c. Rawls</t>
  </si>
  <si>
    <t>Change:</t>
  </si>
  <si>
    <t>Net</t>
  </si>
  <si>
    <t>After Tax</t>
  </si>
  <si>
    <t>Allocative Share</t>
  </si>
  <si>
    <t>Income</t>
  </si>
  <si>
    <t>Exponent</t>
  </si>
  <si>
    <t>Tax Rate</t>
  </si>
  <si>
    <t>of Tax Receipts</t>
  </si>
  <si>
    <t>A:</t>
  </si>
  <si>
    <t>Net Income</t>
  </si>
  <si>
    <t>B:</t>
  </si>
  <si>
    <t>Pre-Tax</t>
  </si>
  <si>
    <t>Taxes</t>
  </si>
  <si>
    <t>Before Tax</t>
  </si>
  <si>
    <t>Redistribution</t>
  </si>
  <si>
    <t>Post-Tax</t>
  </si>
  <si>
    <t>C:</t>
  </si>
  <si>
    <t>Total Utility</t>
  </si>
  <si>
    <t>Collected</t>
  </si>
  <si>
    <t>A.</t>
  </si>
  <si>
    <t>B.</t>
  </si>
  <si>
    <t>Pre Income</t>
  </si>
  <si>
    <t>Pre Utility</t>
  </si>
  <si>
    <t>C.</t>
  </si>
  <si>
    <t>NIBTR</t>
  </si>
  <si>
    <t>Income:</t>
  </si>
  <si>
    <t>Utility:</t>
  </si>
  <si>
    <t>Taxes:</t>
  </si>
  <si>
    <t>NIATR</t>
  </si>
  <si>
    <t>Totals: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</si>
</sst>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.00\);[Red]\(&quot;$&quot;#,##0.00\)"/>
    <numFmt numFmtId="165" formatCode="0.0000"/>
    <numFmt numFmtId="166" formatCode="&quot;$&quot;#,##0.00;[Red]\(&quot;$&quot;#,##0.00\)"/>
    <numFmt numFmtId="167" formatCode="0.\ "/>
    <numFmt numFmtId="168" formatCode="#,##0.0"/>
    <numFmt numFmtId="169" formatCode="#,##0.000000000000"/>
    <numFmt numFmtId="170" formatCode="&quot;$&quot;#,##0.00"/>
    <numFmt numFmtId="171" formatCode="&quot;$&quot;#,##0"/>
    <numFmt numFmtId="172" formatCode="#,##0.0000"/>
  </numFmts>
  <fonts count="1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vertAlign val="subscript"/>
      <sz val="18"/>
      <name val="Helv"/>
      <family val="0"/>
    </font>
    <font>
      <b/>
      <sz val="12"/>
      <name val="Symbol"/>
      <family val="0"/>
    </font>
    <font>
      <b/>
      <sz val="11.25"/>
      <color indexed="12"/>
      <name val="Helv"/>
      <family val="0"/>
    </font>
    <font>
      <sz val="5.5"/>
      <name val="Helv"/>
      <family val="0"/>
    </font>
    <font>
      <sz val="8"/>
      <name val="Helv"/>
      <family val="0"/>
    </font>
    <font>
      <sz val="9.5"/>
      <name val="Helv"/>
      <family val="0"/>
    </font>
    <font>
      <sz val="8.5"/>
      <name val="Helv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 style="thick"/>
    </border>
    <border>
      <left>
        <color indexed="63"/>
      </left>
      <right>
        <color indexed="63"/>
      </right>
      <top style="medium">
        <color indexed="10"/>
      </top>
      <bottom style="thick"/>
    </border>
    <border>
      <left>
        <color indexed="63"/>
      </left>
      <right style="medium">
        <color indexed="8"/>
      </right>
      <top style="medium">
        <color indexed="10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7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64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166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0" fontId="5" fillId="0" borderId="23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0" fontId="6" fillId="0" borderId="5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4" fillId="0" borderId="2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24" xfId="0" applyNumberFormat="1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167" fontId="5" fillId="0" borderId="0" xfId="0" applyNumberFormat="1" applyFont="1" applyAlignment="1">
      <alignment vertical="center"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29" xfId="0" applyNumberFormat="1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Income Inequality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655"/>
          <c:w val="0.9825"/>
          <c:h val="0.7185"/>
        </c:manualLayout>
      </c:layout>
      <c:lineChart>
        <c:grouping val="standard"/>
        <c:varyColors val="0"/>
        <c:ser>
          <c:idx val="0"/>
          <c:order val="0"/>
          <c:tx>
            <c:v>Lorenz Equality Curve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'IncomeDistributionA.xls'!$R$32:$R$35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'IncomeDistributionA.xls'!$S$32:$S$35</c:f>
              <c:numCache>
                <c:ptCount val="4"/>
                <c:pt idx="0">
                  <c:v>0</c:v>
                </c:pt>
                <c:pt idx="1">
                  <c:v>0.33333333333333337</c:v>
                </c:pt>
                <c:pt idx="2">
                  <c:v>0.6666666666666667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Pre-Tax Lorenz Inequality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'IncomeDistributionA.xls'!$R$32:$R$35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'IncomeDistributionA.xls'!$T$32:$T$35</c:f>
              <c:numCache>
                <c:ptCount val="4"/>
                <c:pt idx="0">
                  <c:v>0</c:v>
                </c:pt>
                <c:pt idx="1">
                  <c:v>0.14285714285714285</c:v>
                </c:pt>
                <c:pt idx="2">
                  <c:v>0.42857142857142855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Post-Tax Lorenz Inequality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'IncomeDistributionA.xls'!$R$32:$R$35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'IncomeDistributionA.xls'!$U$32:$U$35</c:f>
              <c:numCache>
                <c:ptCount val="4"/>
                <c:pt idx="0">
                  <c:v>0</c:v>
                </c:pt>
                <c:pt idx="1">
                  <c:v>0.1619047601904762</c:v>
                </c:pt>
                <c:pt idx="2">
                  <c:v>0.4523809502380952</c:v>
                </c:pt>
                <c:pt idx="3">
                  <c:v>1</c:v>
                </c:pt>
              </c:numCache>
            </c:numRef>
          </c:val>
          <c:smooth val="1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985964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87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3</xdr:row>
      <xdr:rowOff>104775</xdr:rowOff>
    </xdr:from>
    <xdr:to>
      <xdr:col>27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9288125" y="676275"/>
          <a:ext cx="8572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1285875</xdr:colOff>
      <xdr:row>39</xdr:row>
      <xdr:rowOff>104775</xdr:rowOff>
    </xdr:from>
    <xdr:to>
      <xdr:col>9</xdr:col>
      <xdr:colOff>619125</xdr:colOff>
      <xdr:row>39</xdr:row>
      <xdr:rowOff>104775</xdr:rowOff>
    </xdr:to>
    <xdr:sp>
      <xdr:nvSpPr>
        <xdr:cNvPr id="2" name="Line 13"/>
        <xdr:cNvSpPr>
          <a:spLocks/>
        </xdr:cNvSpPr>
      </xdr:nvSpPr>
      <xdr:spPr>
        <a:xfrm flipH="1">
          <a:off x="7648575" y="8143875"/>
          <a:ext cx="6286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1285875</xdr:colOff>
      <xdr:row>43</xdr:row>
      <xdr:rowOff>85725</xdr:rowOff>
    </xdr:from>
    <xdr:to>
      <xdr:col>9</xdr:col>
      <xdr:colOff>619125</xdr:colOff>
      <xdr:row>43</xdr:row>
      <xdr:rowOff>85725</xdr:rowOff>
    </xdr:to>
    <xdr:sp>
      <xdr:nvSpPr>
        <xdr:cNvPr id="3" name="Line 14"/>
        <xdr:cNvSpPr>
          <a:spLocks/>
        </xdr:cNvSpPr>
      </xdr:nvSpPr>
      <xdr:spPr>
        <a:xfrm flipH="1">
          <a:off x="7648575" y="8886825"/>
          <a:ext cx="6286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1285875</xdr:colOff>
      <xdr:row>39</xdr:row>
      <xdr:rowOff>95250</xdr:rowOff>
    </xdr:from>
    <xdr:to>
      <xdr:col>9</xdr:col>
      <xdr:colOff>619125</xdr:colOff>
      <xdr:row>39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7839075" y="7429500"/>
          <a:ext cx="657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1285875</xdr:colOff>
      <xdr:row>43</xdr:row>
      <xdr:rowOff>85725</xdr:rowOff>
    </xdr:from>
    <xdr:to>
      <xdr:col>9</xdr:col>
      <xdr:colOff>619125</xdr:colOff>
      <xdr:row>43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7839075" y="8105775"/>
          <a:ext cx="657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1000125</xdr:colOff>
      <xdr:row>45</xdr:row>
      <xdr:rowOff>9525</xdr:rowOff>
    </xdr:from>
    <xdr:to>
      <xdr:col>10</xdr:col>
      <xdr:colOff>771525</xdr:colOff>
      <xdr:row>58</xdr:row>
      <xdr:rowOff>85725</xdr:rowOff>
    </xdr:to>
    <xdr:graphicFrame>
      <xdr:nvGraphicFramePr>
        <xdr:cNvPr id="3" name="Chart 3"/>
        <xdr:cNvGraphicFramePr/>
      </xdr:nvGraphicFramePr>
      <xdr:xfrm>
        <a:off x="3552825" y="8362950"/>
        <a:ext cx="6286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28575</xdr:colOff>
      <xdr:row>3</xdr:row>
      <xdr:rowOff>95250</xdr:rowOff>
    </xdr:from>
    <xdr:to>
      <xdr:col>27</xdr:col>
      <xdr:colOff>361950</xdr:colOff>
      <xdr:row>3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20964525" y="647700"/>
          <a:ext cx="10953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selection activeCell="Q1" sqref="Q1:AB35"/>
    </sheetView>
  </sheetViews>
  <sheetFormatPr defaultColWidth="11.421875" defaultRowHeight="12"/>
  <cols>
    <col min="1" max="1" width="3.421875" style="1" customWidth="1"/>
    <col min="2" max="2" width="4.421875" style="9" customWidth="1"/>
    <col min="3" max="3" width="6.421875" style="1" customWidth="1"/>
    <col min="4" max="4" width="16.57421875" style="1" customWidth="1"/>
    <col min="5" max="5" width="20.00390625" style="1" customWidth="1"/>
    <col min="6" max="6" width="14.00390625" style="1" customWidth="1"/>
    <col min="7" max="7" width="13.57421875" style="1" customWidth="1"/>
    <col min="8" max="8" width="17.00390625" style="1" customWidth="1"/>
    <col min="9" max="9" width="19.421875" style="1" customWidth="1"/>
    <col min="10" max="10" width="17.8515625" style="1" customWidth="1"/>
    <col min="11" max="11" width="15.140625" style="1" customWidth="1"/>
    <col min="12" max="12" width="3.00390625" style="1" customWidth="1"/>
    <col min="13" max="13" width="5.140625" style="1" customWidth="1"/>
    <col min="14" max="14" width="3.140625" style="1" customWidth="1"/>
    <col min="15" max="15" width="5.57421875" style="1" customWidth="1"/>
    <col min="16" max="16" width="8.140625" style="1" customWidth="1"/>
    <col min="17" max="17" width="4.00390625" style="1" customWidth="1"/>
    <col min="18" max="18" width="15.8515625" style="1" customWidth="1"/>
    <col min="19" max="19" width="13.421875" style="1" customWidth="1"/>
    <col min="20" max="20" width="11.421875" style="1" customWidth="1"/>
    <col min="21" max="22" width="11.00390625" style="1" customWidth="1"/>
    <col min="23" max="23" width="14.140625" style="1" customWidth="1"/>
    <col min="24" max="24" width="10.57421875" style="1" customWidth="1"/>
    <col min="25" max="25" width="16.00390625" style="1" customWidth="1"/>
    <col min="26" max="26" width="8.57421875" style="1" customWidth="1"/>
    <col min="27" max="27" width="8.140625" style="1" customWidth="1"/>
    <col min="28" max="28" width="15.00390625" style="1" customWidth="1"/>
    <col min="29" max="29" width="11.00390625" style="1" customWidth="1"/>
    <col min="30" max="30" width="2.8515625" style="1" customWidth="1"/>
    <col min="31" max="31" width="13.8515625" style="1" customWidth="1"/>
    <col min="32" max="32" width="13.421875" style="1" customWidth="1"/>
    <col min="33" max="33" width="13.00390625" style="1" customWidth="1"/>
    <col min="34" max="34" width="5.00390625" style="1" customWidth="1"/>
    <col min="35" max="16384" width="11.00390625" style="1" customWidth="1"/>
  </cols>
  <sheetData>
    <row r="1" spans="5:23" ht="15" customHeight="1" thickBot="1" thickTop="1">
      <c r="E1" s="76"/>
      <c r="F1" s="48"/>
      <c r="G1" s="49" t="s">
        <v>70</v>
      </c>
      <c r="H1" s="48"/>
      <c r="I1" s="50"/>
      <c r="R1" s="52"/>
      <c r="S1" s="53"/>
      <c r="T1" s="54" t="s">
        <v>19</v>
      </c>
      <c r="U1" s="53"/>
      <c r="V1" s="53"/>
      <c r="W1" s="55"/>
    </row>
    <row r="2" spans="1:12" ht="15" customHeight="1" thickBot="1">
      <c r="A2" s="1"/>
      <c r="B2" s="9" t="s">
        <v>71</v>
      </c>
      <c r="E2" s="11"/>
      <c r="F2" s="126"/>
      <c r="G2" s="116"/>
      <c r="H2" s="126"/>
      <c r="K2" s="2" t="s">
        <v>66</v>
      </c>
      <c r="L2" s="1"/>
    </row>
    <row r="3" spans="2:26" ht="15" customHeight="1" thickBot="1" thickTop="1">
      <c r="B3" s="20"/>
      <c r="C3" s="21"/>
      <c r="D3" s="21"/>
      <c r="E3" s="21"/>
      <c r="F3" s="21"/>
      <c r="G3" s="21"/>
      <c r="H3" s="21"/>
      <c r="I3" s="21"/>
      <c r="J3" s="21"/>
      <c r="K3" s="21"/>
      <c r="L3" s="23"/>
      <c r="Q3" s="39"/>
      <c r="R3" s="40" t="s">
        <v>18</v>
      </c>
      <c r="S3" s="21"/>
      <c r="T3" s="21"/>
      <c r="U3" s="39"/>
      <c r="V3" s="22" t="s">
        <v>80</v>
      </c>
      <c r="W3" s="23"/>
      <c r="X3" s="62" t="s">
        <v>21</v>
      </c>
      <c r="Y3" s="47" t="s">
        <v>20</v>
      </c>
      <c r="Z3" s="1"/>
    </row>
    <row r="4" spans="2:26" ht="15" customHeight="1" thickBot="1">
      <c r="B4" s="24"/>
      <c r="C4" s="109"/>
      <c r="D4" s="17"/>
      <c r="E4" s="93"/>
      <c r="F4" s="93"/>
      <c r="G4" s="93"/>
      <c r="H4" s="14" t="s">
        <v>86</v>
      </c>
      <c r="I4" s="14" t="s">
        <v>72</v>
      </c>
      <c r="J4" s="14" t="s">
        <v>86</v>
      </c>
      <c r="K4" s="14" t="s">
        <v>92</v>
      </c>
      <c r="L4" s="25"/>
      <c r="Q4" s="41"/>
      <c r="R4" s="31" t="s">
        <v>81</v>
      </c>
      <c r="S4" s="8" t="s">
        <v>82</v>
      </c>
      <c r="T4" s="60" t="s">
        <v>83</v>
      </c>
      <c r="U4" s="41"/>
      <c r="V4" s="19" t="s">
        <v>84</v>
      </c>
      <c r="W4" s="25"/>
      <c r="X4" s="63" t="s">
        <v>83</v>
      </c>
      <c r="Y4" s="59">
        <v>1</v>
      </c>
      <c r="Z4" s="15" t="s">
        <v>22</v>
      </c>
    </row>
    <row r="5" spans="2:26" ht="15" customHeight="1" thickBot="1">
      <c r="B5" s="24"/>
      <c r="C5" s="70"/>
      <c r="D5" s="113" t="s">
        <v>56</v>
      </c>
      <c r="E5" s="94" t="s">
        <v>88</v>
      </c>
      <c r="F5" s="95"/>
      <c r="G5" s="94" t="s">
        <v>89</v>
      </c>
      <c r="H5" s="94" t="s">
        <v>90</v>
      </c>
      <c r="I5" s="94" t="s">
        <v>63</v>
      </c>
      <c r="J5" s="94" t="s">
        <v>79</v>
      </c>
      <c r="K5" s="94" t="s">
        <v>24</v>
      </c>
      <c r="L5" s="25"/>
      <c r="Q5" s="41"/>
      <c r="R5" s="6">
        <v>200</v>
      </c>
      <c r="S5" s="32">
        <v>1.2</v>
      </c>
      <c r="T5" s="61">
        <v>0.1</v>
      </c>
      <c r="U5" s="67" t="s">
        <v>85</v>
      </c>
      <c r="V5" s="33">
        <v>0.3333333</v>
      </c>
      <c r="W5" s="25"/>
      <c r="X5" s="64">
        <v>0.05</v>
      </c>
      <c r="Z5" s="1"/>
    </row>
    <row r="6" spans="2:26" ht="15" customHeight="1" thickBot="1">
      <c r="B6" s="24"/>
      <c r="C6" s="18"/>
      <c r="D6" s="113" t="s">
        <v>67</v>
      </c>
      <c r="E6" s="91" t="s">
        <v>94</v>
      </c>
      <c r="F6" s="91" t="s">
        <v>83</v>
      </c>
      <c r="G6" s="91" t="s">
        <v>95</v>
      </c>
      <c r="H6" s="91" t="s">
        <v>91</v>
      </c>
      <c r="I6" s="91" t="s">
        <v>73</v>
      </c>
      <c r="J6" s="91" t="s">
        <v>91</v>
      </c>
      <c r="K6" s="91" t="s">
        <v>94</v>
      </c>
      <c r="L6" s="25"/>
      <c r="Q6" s="41"/>
      <c r="R6" s="6">
        <v>400</v>
      </c>
      <c r="S6" s="32">
        <v>1</v>
      </c>
      <c r="T6" s="61">
        <v>0.1</v>
      </c>
      <c r="U6" s="67" t="s">
        <v>87</v>
      </c>
      <c r="V6" s="33">
        <v>0.3333333</v>
      </c>
      <c r="W6" s="25"/>
      <c r="X6" s="65">
        <v>0.1</v>
      </c>
      <c r="Z6" s="1"/>
    </row>
    <row r="7" spans="2:26" ht="15" customHeight="1" thickBot="1">
      <c r="B7" s="24"/>
      <c r="C7" s="109"/>
      <c r="D7" s="110">
        <f>$S$5</f>
        <v>1.2</v>
      </c>
      <c r="E7" s="118"/>
      <c r="F7" s="93"/>
      <c r="G7" s="93"/>
      <c r="H7" s="93"/>
      <c r="I7" s="93"/>
      <c r="J7" s="93"/>
      <c r="K7" s="93"/>
      <c r="L7" s="25"/>
      <c r="Q7" s="42"/>
      <c r="R7" s="43">
        <v>800</v>
      </c>
      <c r="S7" s="44">
        <v>0.8</v>
      </c>
      <c r="T7" s="61">
        <v>0.1</v>
      </c>
      <c r="U7" s="68" t="s">
        <v>93</v>
      </c>
      <c r="V7" s="45">
        <v>0.3333333</v>
      </c>
      <c r="W7" s="30"/>
      <c r="X7" s="66">
        <v>0.15</v>
      </c>
      <c r="Z7" s="1"/>
    </row>
    <row r="8" spans="1:17" ht="19.5" customHeight="1" thickBot="1" thickTop="1">
      <c r="A8" s="1"/>
      <c r="B8" s="27" t="s">
        <v>96</v>
      </c>
      <c r="C8" s="111" t="s">
        <v>49</v>
      </c>
      <c r="D8" s="112">
        <f>$R$5</f>
        <v>200</v>
      </c>
      <c r="E8" s="119"/>
      <c r="F8" s="120">
        <f>$T$5</f>
        <v>0.1</v>
      </c>
      <c r="G8" s="121"/>
      <c r="H8" s="122"/>
      <c r="I8" s="119"/>
      <c r="J8" s="122"/>
      <c r="K8" s="123"/>
      <c r="L8" s="25"/>
      <c r="Q8" s="1"/>
    </row>
    <row r="9" spans="2:21" ht="16.5" customHeight="1" thickBot="1">
      <c r="B9" s="27"/>
      <c r="C9" s="69"/>
      <c r="D9" s="110">
        <f>$S$6</f>
        <v>1</v>
      </c>
      <c r="E9" s="118"/>
      <c r="F9" s="124"/>
      <c r="G9" s="93"/>
      <c r="H9" s="93"/>
      <c r="I9" s="125"/>
      <c r="J9" s="93"/>
      <c r="K9" s="93"/>
      <c r="L9" s="25"/>
      <c r="Q9" s="1"/>
      <c r="S9" s="1"/>
      <c r="T9" s="2" t="s">
        <v>23</v>
      </c>
      <c r="U9" s="51" t="s">
        <v>17</v>
      </c>
    </row>
    <row r="10" spans="1:21" ht="19.5" customHeight="1" thickBot="1">
      <c r="A10" s="1"/>
      <c r="B10" s="27" t="s">
        <v>97</v>
      </c>
      <c r="C10" s="111" t="s">
        <v>50</v>
      </c>
      <c r="D10" s="112">
        <f>$R$6</f>
        <v>400</v>
      </c>
      <c r="E10" s="119"/>
      <c r="F10" s="120">
        <f>$T$6</f>
        <v>0.1</v>
      </c>
      <c r="G10" s="121"/>
      <c r="H10" s="122"/>
      <c r="I10" s="119"/>
      <c r="J10" s="122"/>
      <c r="K10" s="123"/>
      <c r="L10" s="25"/>
      <c r="Q10" s="1"/>
      <c r="S10" s="2" t="s">
        <v>98</v>
      </c>
      <c r="T10" s="56">
        <f>'IncomeDistributionASolution.xls'!D15</f>
        <v>1400</v>
      </c>
      <c r="U10" s="56">
        <v>700</v>
      </c>
    </row>
    <row r="11" spans="2:21" ht="13.5" thickBot="1">
      <c r="B11" s="27"/>
      <c r="C11" s="69"/>
      <c r="D11" s="110">
        <f>$S$7</f>
        <v>0.8</v>
      </c>
      <c r="E11" s="118"/>
      <c r="F11" s="124"/>
      <c r="G11" s="93"/>
      <c r="H11" s="93"/>
      <c r="I11" s="125"/>
      <c r="J11" s="93"/>
      <c r="K11" s="93"/>
      <c r="L11" s="25"/>
      <c r="Q11" s="1"/>
      <c r="S11" s="2" t="s">
        <v>99</v>
      </c>
      <c r="T11" s="57">
        <f>'IncomeDistributionASolution.xls'!E15</f>
        <v>1187.2021867151866</v>
      </c>
      <c r="U11" s="57">
        <v>735.9398746780618</v>
      </c>
    </row>
    <row r="12" spans="1:21" ht="19.5" customHeight="1" thickBot="1">
      <c r="A12" s="1"/>
      <c r="B12" s="27" t="s">
        <v>100</v>
      </c>
      <c r="C12" s="111" t="s">
        <v>51</v>
      </c>
      <c r="D12" s="112">
        <f>$R$7</f>
        <v>800</v>
      </c>
      <c r="E12" s="119"/>
      <c r="F12" s="120">
        <f>$T$7</f>
        <v>0.1</v>
      </c>
      <c r="G12" s="121"/>
      <c r="H12" s="122"/>
      <c r="I12" s="119"/>
      <c r="J12" s="122"/>
      <c r="K12" s="123"/>
      <c r="L12" s="25"/>
      <c r="Q12" s="1"/>
      <c r="S12" s="2" t="s">
        <v>89</v>
      </c>
      <c r="T12" s="56">
        <f>'IncomeDistributionASolution.xls'!G15</f>
        <v>140</v>
      </c>
      <c r="U12" s="56">
        <v>88</v>
      </c>
    </row>
    <row r="13" spans="2:21" ht="13.5" thickBot="1">
      <c r="B13" s="27"/>
      <c r="C13" s="26"/>
      <c r="D13" s="3"/>
      <c r="E13" s="3"/>
      <c r="F13" s="12"/>
      <c r="G13" s="11"/>
      <c r="H13" s="13"/>
      <c r="I13" s="13"/>
      <c r="J13" s="11"/>
      <c r="K13" s="11"/>
      <c r="L13" s="25"/>
      <c r="S13" s="2" t="s">
        <v>101</v>
      </c>
      <c r="T13" s="56">
        <f>'IncomeDistributionASolution.xls'!H15</f>
        <v>1260</v>
      </c>
      <c r="U13" s="56">
        <v>612</v>
      </c>
    </row>
    <row r="14" spans="2:21" ht="15" customHeight="1" thickBot="1">
      <c r="B14" s="24"/>
      <c r="C14" s="11"/>
      <c r="D14" s="14" t="s">
        <v>102</v>
      </c>
      <c r="E14" s="14" t="s">
        <v>103</v>
      </c>
      <c r="F14" s="11"/>
      <c r="G14" s="14" t="s">
        <v>104</v>
      </c>
      <c r="H14" s="14" t="s">
        <v>102</v>
      </c>
      <c r="I14" s="14" t="s">
        <v>103</v>
      </c>
      <c r="J14" s="14" t="s">
        <v>102</v>
      </c>
      <c r="K14" s="14" t="s">
        <v>103</v>
      </c>
      <c r="L14" s="25"/>
      <c r="S14" s="2" t="s">
        <v>105</v>
      </c>
      <c r="T14" s="56">
        <f>'IncomeDistributionASolution.xls'!J15</f>
        <v>1399.9999859999998</v>
      </c>
      <c r="U14" s="56">
        <v>700</v>
      </c>
    </row>
    <row r="15" spans="1:26" ht="16.5" customHeight="1" thickBot="1">
      <c r="A15" s="1"/>
      <c r="B15" s="24" t="s">
        <v>106</v>
      </c>
      <c r="C15" s="11"/>
      <c r="D15" s="35"/>
      <c r="E15" s="37"/>
      <c r="F15" s="11"/>
      <c r="G15" s="35"/>
      <c r="H15" s="35"/>
      <c r="I15" s="37"/>
      <c r="J15" s="34"/>
      <c r="K15" s="36"/>
      <c r="L15" s="25"/>
      <c r="S15" s="2" t="s">
        <v>0</v>
      </c>
      <c r="T15" s="57">
        <f>'IncomeDistributionASolution.xls'!K15</f>
        <v>1280.357646270741</v>
      </c>
      <c r="U15" s="57">
        <v>836.6078724305848</v>
      </c>
      <c r="W15" s="15"/>
      <c r="Z15" s="1"/>
    </row>
    <row r="16" spans="2:25" ht="13.5" thickBo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  <c r="S16" s="2" t="s">
        <v>1</v>
      </c>
      <c r="T16" s="56">
        <f>'IncomeDistributionASolution.xls'!H25</f>
        <v>466.6666666666667</v>
      </c>
      <c r="U16" s="56">
        <v>233.33333333333334</v>
      </c>
      <c r="W16" s="15"/>
      <c r="Y16" s="46"/>
    </row>
    <row r="17" spans="1:25" ht="15" customHeight="1" thickBot="1" thickTop="1">
      <c r="A17" s="1"/>
      <c r="B17" s="9">
        <v>1</v>
      </c>
      <c r="C17" s="1" t="s">
        <v>3</v>
      </c>
      <c r="S17" s="2" t="s">
        <v>2</v>
      </c>
      <c r="T17" s="56">
        <f>'IncomeDistributionASolution.xls'!H26</f>
        <v>420</v>
      </c>
      <c r="U17" s="56">
        <v>204</v>
      </c>
      <c r="W17" s="15"/>
      <c r="Y17" s="46"/>
    </row>
    <row r="18" spans="3:25" ht="15" customHeight="1" thickBot="1">
      <c r="C18" s="1" t="s">
        <v>8</v>
      </c>
      <c r="S18" s="2" t="s">
        <v>7</v>
      </c>
      <c r="T18" s="56">
        <f>'IncomeDistributionASolution.xls'!H27</f>
        <v>466.6666619999999</v>
      </c>
      <c r="U18" s="56">
        <v>233.33333333333334</v>
      </c>
      <c r="W18" s="15"/>
      <c r="Y18" s="46"/>
    </row>
    <row r="19" spans="6:23" ht="15" customHeight="1" thickBot="1">
      <c r="F19" s="15" t="s">
        <v>10</v>
      </c>
      <c r="G19" s="33">
        <f>$V$5</f>
        <v>0.3333333</v>
      </c>
      <c r="S19" s="2" t="s">
        <v>9</v>
      </c>
      <c r="T19" s="58">
        <f>'IncomeDistributionASolution.xls'!F25</f>
        <v>0.14285714285714313</v>
      </c>
      <c r="U19" s="58">
        <v>0.14285714285714324</v>
      </c>
      <c r="W19" s="15"/>
    </row>
    <row r="20" spans="6:23" ht="15" customHeight="1" thickBot="1">
      <c r="F20" s="15" t="s">
        <v>12</v>
      </c>
      <c r="G20" s="33">
        <f>$V$6</f>
        <v>0.3333333</v>
      </c>
      <c r="S20" s="2" t="s">
        <v>11</v>
      </c>
      <c r="T20" s="58">
        <f>'IncomeDistributionASolution.xls'!F26</f>
        <v>0.14285714285714268</v>
      </c>
      <c r="U20" s="58">
        <v>0.1279335425696677</v>
      </c>
      <c r="W20" s="15"/>
    </row>
    <row r="21" spans="6:23" ht="15" customHeight="1" thickBot="1">
      <c r="F21" s="15" t="s">
        <v>14</v>
      </c>
      <c r="G21" s="33">
        <f>$V$7</f>
        <v>0.3333333</v>
      </c>
      <c r="S21" s="2" t="s">
        <v>13</v>
      </c>
      <c r="T21" s="58">
        <f>'IncomeDistributionASolution.xls'!F27</f>
        <v>0.11406031446865306</v>
      </c>
      <c r="U21" s="58">
        <v>0.08853365415305203</v>
      </c>
      <c r="W21" s="15"/>
    </row>
    <row r="22" spans="1:22" ht="13.5" thickBot="1">
      <c r="A22" s="1"/>
      <c r="B22" s="9">
        <v>2</v>
      </c>
      <c r="C22" s="1" t="s">
        <v>26</v>
      </c>
      <c r="S22" s="97" t="s">
        <v>52</v>
      </c>
      <c r="T22" s="57">
        <f>'IncomeDistributionASolution.xls'!I40</f>
        <v>93.15545955555444</v>
      </c>
      <c r="V22" s="15"/>
    </row>
    <row r="23" spans="3:25" ht="15.75" customHeight="1" thickBot="1">
      <c r="C23" s="72" t="s">
        <v>27</v>
      </c>
      <c r="S23" s="97" t="s">
        <v>53</v>
      </c>
      <c r="T23" s="58">
        <f>'IncomeDistributionASolution.xls'!I44</f>
        <v>-0.02879682838849007</v>
      </c>
      <c r="Y23" s="1"/>
    </row>
    <row r="24" spans="6:25" ht="30.75" customHeight="1" thickBot="1">
      <c r="F24" s="73" t="s">
        <v>65</v>
      </c>
      <c r="G24" s="73" t="s">
        <v>59</v>
      </c>
      <c r="H24" s="73" t="s">
        <v>60</v>
      </c>
      <c r="I24" s="73" t="s">
        <v>69</v>
      </c>
      <c r="J24" s="1" t="s">
        <v>4</v>
      </c>
      <c r="S24" s="2" t="s">
        <v>45</v>
      </c>
      <c r="T24" s="100" t="str">
        <f>'IncomeDistributionASolution.xls'!D54</f>
        <v>Increases</v>
      </c>
      <c r="Y24" s="1"/>
    </row>
    <row r="25" spans="3:25" ht="16.5" customHeight="1" thickBot="1">
      <c r="C25" s="1" t="s">
        <v>64</v>
      </c>
      <c r="F25" s="74"/>
      <c r="G25" s="75"/>
      <c r="H25" s="38"/>
      <c r="I25" s="32"/>
      <c r="J25" s="1" t="s">
        <v>5</v>
      </c>
      <c r="S25" s="2" t="s">
        <v>54</v>
      </c>
      <c r="Y25" s="1"/>
    </row>
    <row r="26" spans="3:24" ht="15" customHeight="1" thickBot="1">
      <c r="C26" s="1" t="s">
        <v>57</v>
      </c>
      <c r="F26" s="74"/>
      <c r="G26" s="75"/>
      <c r="H26" s="38"/>
      <c r="I26" s="32"/>
      <c r="R26" s="2"/>
      <c r="S26" s="105" t="s">
        <v>81</v>
      </c>
      <c r="T26" s="105" t="s">
        <v>88</v>
      </c>
      <c r="U26" s="105" t="s">
        <v>92</v>
      </c>
      <c r="X26" s="1"/>
    </row>
    <row r="27" spans="3:21" ht="15" customHeight="1" thickBot="1">
      <c r="C27" s="1" t="s">
        <v>58</v>
      </c>
      <c r="F27" s="74"/>
      <c r="G27" s="75"/>
      <c r="H27" s="38"/>
      <c r="I27" s="32"/>
      <c r="S27" s="106">
        <v>0</v>
      </c>
      <c r="T27" s="107">
        <v>0</v>
      </c>
      <c r="U27" s="107">
        <v>0</v>
      </c>
    </row>
    <row r="28" spans="6:21" ht="15" customHeight="1" thickBot="1">
      <c r="F28" s="15"/>
      <c r="G28" s="71"/>
      <c r="S28" s="108">
        <f>T16</f>
        <v>466.6666666666667</v>
      </c>
      <c r="T28" s="107">
        <f>'IncomeDistributionASolution.xls'!H8</f>
        <v>180</v>
      </c>
      <c r="U28" s="107">
        <f>'IncomeDistributionASolution.xls'!J8</f>
        <v>226.666662</v>
      </c>
    </row>
    <row r="29" spans="1:21" ht="33.75" customHeight="1" thickBot="1">
      <c r="A29" s="1"/>
      <c r="B29" s="114">
        <v>3</v>
      </c>
      <c r="C29" s="1" t="s">
        <v>37</v>
      </c>
      <c r="F29" s="11"/>
      <c r="G29" s="87" t="s">
        <v>33</v>
      </c>
      <c r="H29" s="87" t="s">
        <v>34</v>
      </c>
      <c r="I29" s="88" t="s">
        <v>77</v>
      </c>
      <c r="S29" s="108">
        <f>S28+T16</f>
        <v>933.3333333333334</v>
      </c>
      <c r="T29" s="107">
        <f>T28+'IncomeDistributionASolution.xls'!H10</f>
        <v>540</v>
      </c>
      <c r="U29" s="107">
        <f>'IncomeDistributionASolution.xls'!J8+'IncomeDistributionASolution.xls'!J10</f>
        <v>633.333324</v>
      </c>
    </row>
    <row r="30" spans="3:21" ht="15.75" customHeight="1" thickBot="1">
      <c r="C30" s="1" t="s">
        <v>38</v>
      </c>
      <c r="F30" s="78" t="s">
        <v>96</v>
      </c>
      <c r="G30" s="81"/>
      <c r="H30" s="81"/>
      <c r="I30" s="82"/>
      <c r="S30" s="108">
        <f>S29+T16</f>
        <v>1400</v>
      </c>
      <c r="T30" s="107">
        <f>T29+'IncomeDistributionASolution.xls'!H12</f>
        <v>1260</v>
      </c>
      <c r="U30" s="107">
        <f>U29+'IncomeDistributionASolution.xls'!J12</f>
        <v>1399.9999859999998</v>
      </c>
    </row>
    <row r="31" spans="3:21" ht="15" customHeight="1" thickBot="1">
      <c r="C31" s="1" t="s">
        <v>74</v>
      </c>
      <c r="E31" s="79"/>
      <c r="F31" s="15" t="s">
        <v>97</v>
      </c>
      <c r="G31" s="81"/>
      <c r="H31" s="81"/>
      <c r="I31" s="82"/>
      <c r="S31" s="105" t="s">
        <v>81</v>
      </c>
      <c r="T31" s="105" t="s">
        <v>88</v>
      </c>
      <c r="U31" s="105" t="s">
        <v>92</v>
      </c>
    </row>
    <row r="32" spans="3:21" ht="15" customHeight="1" thickBot="1">
      <c r="C32" s="77" t="s">
        <v>75</v>
      </c>
      <c r="E32" s="80"/>
      <c r="F32" s="15" t="s">
        <v>100</v>
      </c>
      <c r="G32" s="81"/>
      <c r="H32" s="81"/>
      <c r="I32" s="82"/>
      <c r="R32">
        <v>0</v>
      </c>
      <c r="S32" s="99">
        <f>S27</f>
        <v>0</v>
      </c>
      <c r="T32" s="99">
        <v>0</v>
      </c>
      <c r="U32" s="99">
        <v>0</v>
      </c>
    </row>
    <row r="33" spans="3:21" ht="15" customHeight="1" thickBot="1">
      <c r="C33" s="77" t="s">
        <v>76</v>
      </c>
      <c r="E33" s="80"/>
      <c r="G33" s="1"/>
      <c r="H33" s="2" t="s">
        <v>78</v>
      </c>
      <c r="I33" s="83"/>
      <c r="R33">
        <v>1</v>
      </c>
      <c r="S33" s="99">
        <f>SUM(S27:S28)/S30</f>
        <v>0.33333333333333337</v>
      </c>
      <c r="T33" s="99">
        <f>T28/T30</f>
        <v>0.14285714285714285</v>
      </c>
      <c r="U33" s="99">
        <f>U28/U30</f>
        <v>0.1619047601904762</v>
      </c>
    </row>
    <row r="34" spans="1:21" ht="15" customHeight="1" thickBot="1">
      <c r="A34" s="1"/>
      <c r="B34" s="9">
        <v>4</v>
      </c>
      <c r="C34" s="1" t="s">
        <v>31</v>
      </c>
      <c r="G34" s="13"/>
      <c r="R34">
        <v>2</v>
      </c>
      <c r="S34" s="99">
        <f>S29/S30</f>
        <v>0.6666666666666667</v>
      </c>
      <c r="T34" s="99">
        <f>T29/T30</f>
        <v>0.42857142857142855</v>
      </c>
      <c r="U34" s="99">
        <f>U29/U30</f>
        <v>0.4523809502380952</v>
      </c>
    </row>
    <row r="35" spans="3:21" ht="15" customHeight="1" thickBot="1">
      <c r="C35" s="1" t="s">
        <v>32</v>
      </c>
      <c r="F35" s="14"/>
      <c r="G35" s="92"/>
      <c r="H35" s="14"/>
      <c r="I35" s="14" t="s">
        <v>39</v>
      </c>
      <c r="J35" s="93"/>
      <c r="R35">
        <v>3</v>
      </c>
      <c r="S35" s="99">
        <v>1</v>
      </c>
      <c r="T35" s="99">
        <v>1</v>
      </c>
      <c r="U35" s="99">
        <v>1</v>
      </c>
    </row>
    <row r="36" spans="5:10" ht="15" customHeight="1" thickBot="1">
      <c r="E36" s="4" t="s">
        <v>62</v>
      </c>
      <c r="F36" s="91" t="s">
        <v>88</v>
      </c>
      <c r="G36" s="91" t="s">
        <v>15</v>
      </c>
      <c r="H36" s="91" t="s">
        <v>16</v>
      </c>
      <c r="I36" s="91" t="s">
        <v>88</v>
      </c>
      <c r="J36" s="91" t="s">
        <v>47</v>
      </c>
    </row>
    <row r="37" spans="5:10" ht="15" customHeight="1" thickBot="1">
      <c r="E37" s="4" t="s">
        <v>96</v>
      </c>
      <c r="F37" s="84"/>
      <c r="G37" s="81"/>
      <c r="H37" s="81"/>
      <c r="I37" s="82"/>
      <c r="J37" s="93"/>
    </row>
    <row r="38" spans="5:10" ht="15" customHeight="1" thickBot="1">
      <c r="E38" s="4" t="s">
        <v>97</v>
      </c>
      <c r="F38" s="84"/>
      <c r="G38" s="81"/>
      <c r="H38" s="81"/>
      <c r="I38" s="82"/>
      <c r="J38" s="95"/>
    </row>
    <row r="39" spans="5:10" ht="15" customHeight="1" thickBot="1">
      <c r="E39" s="4" t="s">
        <v>100</v>
      </c>
      <c r="F39" s="84"/>
      <c r="G39" s="81"/>
      <c r="H39" s="81"/>
      <c r="I39" s="82"/>
      <c r="J39" s="95"/>
    </row>
    <row r="40" spans="5:10" ht="15" customHeight="1" thickBot="1">
      <c r="E40" s="2" t="s">
        <v>61</v>
      </c>
      <c r="F40" s="85"/>
      <c r="G40" s="32"/>
      <c r="H40" s="32"/>
      <c r="I40" s="7"/>
      <c r="J40" s="96"/>
    </row>
    <row r="41" spans="5:10" ht="15" customHeight="1" thickBot="1">
      <c r="E41" s="2" t="s">
        <v>60</v>
      </c>
      <c r="F41" s="85"/>
      <c r="G41" s="85"/>
      <c r="H41" s="85"/>
      <c r="I41" s="7"/>
      <c r="J41" s="95"/>
    </row>
    <row r="42" spans="5:10" ht="15" customHeight="1" thickBot="1">
      <c r="E42" s="2" t="s">
        <v>59</v>
      </c>
      <c r="F42" s="85"/>
      <c r="G42" s="85"/>
      <c r="H42" s="85"/>
      <c r="I42" s="7"/>
      <c r="J42" s="95"/>
    </row>
    <row r="43" spans="5:10" ht="15" customHeight="1" thickBot="1">
      <c r="E43" s="2" t="s">
        <v>68</v>
      </c>
      <c r="F43" s="86"/>
      <c r="G43" s="86"/>
      <c r="H43" s="86"/>
      <c r="I43" s="90"/>
      <c r="J43" s="95"/>
    </row>
    <row r="44" spans="5:10" ht="15.75" customHeight="1" thickBot="1">
      <c r="E44" s="2" t="s">
        <v>35</v>
      </c>
      <c r="F44" s="74"/>
      <c r="G44" s="74"/>
      <c r="H44" s="74"/>
      <c r="I44" s="90"/>
      <c r="J44" s="89"/>
    </row>
    <row r="45" spans="3:8" ht="15.75" customHeight="1">
      <c r="C45" s="1" t="s">
        <v>36</v>
      </c>
      <c r="E45" s="2"/>
      <c r="F45" s="11"/>
      <c r="G45" s="13"/>
      <c r="H45" s="16"/>
    </row>
    <row r="46" spans="3:5" ht="15.75" customHeight="1" thickBot="1">
      <c r="C46" s="1" t="s">
        <v>74</v>
      </c>
      <c r="E46" s="79"/>
    </row>
    <row r="47" spans="3:5" ht="15.75" customHeight="1" thickBot="1">
      <c r="C47" s="77" t="s">
        <v>75</v>
      </c>
      <c r="E47" s="80"/>
    </row>
    <row r="48" spans="3:5" ht="15.75" customHeight="1" thickBot="1">
      <c r="C48" s="77" t="s">
        <v>76</v>
      </c>
      <c r="E48" s="80"/>
    </row>
    <row r="49" spans="1:3" ht="15" customHeight="1">
      <c r="A49" s="1"/>
      <c r="B49" s="9">
        <v>5</v>
      </c>
      <c r="C49" s="1" t="s">
        <v>40</v>
      </c>
    </row>
    <row r="50" ht="15" customHeight="1">
      <c r="C50" s="1" t="s">
        <v>41</v>
      </c>
    </row>
    <row r="51" spans="1:3" ht="15" customHeight="1">
      <c r="A51" s="1"/>
      <c r="C51" s="1" t="s">
        <v>42</v>
      </c>
    </row>
    <row r="52" spans="1:3" ht="15" customHeight="1">
      <c r="A52" s="1"/>
      <c r="C52" s="1" t="s">
        <v>43</v>
      </c>
    </row>
    <row r="53" spans="1:3" ht="12.75">
      <c r="A53" s="1"/>
      <c r="C53" s="1" t="s">
        <v>44</v>
      </c>
    </row>
    <row r="54" spans="1:4" ht="15" customHeight="1" thickBot="1">
      <c r="A54" s="1"/>
      <c r="C54" s="2" t="s">
        <v>46</v>
      </c>
      <c r="D54" s="79"/>
    </row>
    <row r="55" spans="1:5" ht="12.75">
      <c r="A55" s="1"/>
      <c r="C55" s="1" t="s">
        <v>25</v>
      </c>
      <c r="E55" s="11"/>
    </row>
    <row r="56" spans="1:3" ht="15" customHeight="1">
      <c r="A56" s="1"/>
      <c r="C56" s="1" t="s">
        <v>28</v>
      </c>
    </row>
    <row r="57" spans="2:3" ht="12.75">
      <c r="B57" s="1"/>
      <c r="C57" s="1" t="s">
        <v>29</v>
      </c>
    </row>
    <row r="58" spans="2:3" ht="12.75">
      <c r="B58" s="1"/>
      <c r="C58" s="1" t="s">
        <v>30</v>
      </c>
    </row>
    <row r="59" ht="12.75"/>
    <row r="60" spans="15:22" ht="12.75">
      <c r="O60"/>
      <c r="S60"/>
      <c r="T60"/>
      <c r="U60"/>
      <c r="V60"/>
    </row>
    <row r="61" spans="15:20" ht="12.75">
      <c r="O61"/>
      <c r="T61"/>
    </row>
    <row r="62" ht="15.75" customHeight="1">
      <c r="O62"/>
    </row>
    <row r="63" ht="15.75" customHeight="1">
      <c r="O63"/>
    </row>
    <row r="64" ht="15.75" customHeight="1">
      <c r="O64"/>
    </row>
    <row r="65" ht="12.75">
      <c r="O65"/>
    </row>
    <row r="66" ht="19.5" customHeight="1">
      <c r="O66"/>
    </row>
    <row r="67" ht="12.75">
      <c r="O67"/>
    </row>
    <row r="75" ht="15.75" customHeight="1"/>
    <row r="77" ht="15.75" customHeight="1"/>
    <row r="78" ht="15.75" customHeight="1"/>
    <row r="79" ht="15.75" customHeight="1"/>
    <row r="81" ht="15.75" customHeight="1"/>
    <row r="82" ht="33.75" customHeight="1"/>
    <row r="83" ht="15.75" customHeight="1"/>
    <row r="84" ht="15.75" customHeight="1"/>
    <row r="85" ht="15.75" customHeight="1"/>
    <row r="87" ht="30.75" customHeight="1"/>
    <row r="88" ht="15.75" customHeight="1"/>
    <row r="89" ht="15.75" customHeight="1"/>
    <row r="90" ht="15.75" customHeight="1"/>
    <row r="94" ht="1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printOptions/>
  <pageMargins left="0.3" right="0.3" top="0.7" bottom="0.7" header="0.5" footer="0.5"/>
  <pageSetup orientation="portrait" paperSize="9" scale="70"/>
  <headerFooter alignWithMargins="0">
    <oddHeader>&amp;L&amp;CIncomeDistributionA.xls&amp;R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G25" sqref="G25"/>
    </sheetView>
  </sheetViews>
  <sheetFormatPr defaultColWidth="11.421875" defaultRowHeight="12"/>
  <cols>
    <col min="1" max="1" width="2.8515625" style="0" customWidth="1"/>
    <col min="4" max="4" width="12.57421875" style="0" bestFit="1" customWidth="1"/>
    <col min="5" max="5" width="15.00390625" style="0" bestFit="1" customWidth="1"/>
    <col min="6" max="6" width="13.140625" style="0" customWidth="1"/>
    <col min="7" max="7" width="14.00390625" style="0" customWidth="1"/>
    <col min="8" max="8" width="17.8515625" style="0" bestFit="1" customWidth="1"/>
    <col min="9" max="9" width="19.8515625" style="0" bestFit="1" customWidth="1"/>
    <col min="10" max="10" width="17.8515625" style="0" bestFit="1" customWidth="1"/>
    <col min="11" max="11" width="15.00390625" style="0" bestFit="1" customWidth="1"/>
    <col min="12" max="12" width="10.140625" style="0" customWidth="1"/>
    <col min="17" max="17" width="2.00390625" style="0" customWidth="1"/>
    <col min="18" max="19" width="12.57421875" style="0" bestFit="1" customWidth="1"/>
  </cols>
  <sheetData>
    <row r="1" spans="1:25" ht="15" thickBot="1" thickTop="1">
      <c r="A1" s="1"/>
      <c r="B1" s="9"/>
      <c r="C1" s="1"/>
      <c r="D1" s="1"/>
      <c r="E1" s="76"/>
      <c r="F1" s="48"/>
      <c r="G1" s="49" t="s">
        <v>70</v>
      </c>
      <c r="H1" s="48"/>
      <c r="I1" s="50"/>
      <c r="J1" s="1"/>
      <c r="K1" s="1"/>
      <c r="L1" s="1"/>
      <c r="Q1" s="1"/>
      <c r="R1" s="52"/>
      <c r="S1" s="53"/>
      <c r="T1" s="54" t="s">
        <v>19</v>
      </c>
      <c r="U1" s="53"/>
      <c r="V1" s="53"/>
      <c r="W1" s="55"/>
      <c r="X1" s="1"/>
      <c r="Y1" s="1"/>
    </row>
    <row r="2" spans="1:25" ht="13.5" thickBot="1">
      <c r="A2" s="1"/>
      <c r="B2" s="9" t="s">
        <v>71</v>
      </c>
      <c r="C2" s="1"/>
      <c r="D2" s="1"/>
      <c r="E2" s="11"/>
      <c r="F2" s="115"/>
      <c r="G2" s="116" t="s">
        <v>6</v>
      </c>
      <c r="H2" s="117"/>
      <c r="I2" s="1"/>
      <c r="J2" s="1"/>
      <c r="K2" s="2" t="s">
        <v>66</v>
      </c>
      <c r="L2" s="1"/>
      <c r="Q2" s="1"/>
      <c r="R2" s="1"/>
      <c r="S2" s="1"/>
      <c r="T2" s="1"/>
      <c r="U2" s="1"/>
      <c r="V2" s="1"/>
      <c r="W2" s="1"/>
      <c r="X2" s="1"/>
      <c r="Y2" s="1"/>
    </row>
    <row r="3" spans="1:26" ht="15" thickBot="1" thickTop="1">
      <c r="A3" s="1"/>
      <c r="B3" s="20"/>
      <c r="C3" s="21"/>
      <c r="D3" s="21"/>
      <c r="E3" s="21"/>
      <c r="F3" s="21"/>
      <c r="G3" s="21"/>
      <c r="H3" s="21"/>
      <c r="I3" s="21"/>
      <c r="J3" s="21"/>
      <c r="K3" s="21"/>
      <c r="L3" s="23"/>
      <c r="M3" s="1"/>
      <c r="Q3" s="39"/>
      <c r="R3" s="40" t="s">
        <v>18</v>
      </c>
      <c r="S3" s="21"/>
      <c r="T3" s="21"/>
      <c r="U3" s="39"/>
      <c r="V3" s="22" t="s">
        <v>80</v>
      </c>
      <c r="W3" s="23"/>
      <c r="X3" s="62" t="s">
        <v>21</v>
      </c>
      <c r="Y3" s="47" t="s">
        <v>20</v>
      </c>
      <c r="Z3" s="1"/>
    </row>
    <row r="4" spans="1:26" ht="13.5" thickBot="1">
      <c r="A4" s="1"/>
      <c r="B4" s="24"/>
      <c r="C4" s="109"/>
      <c r="D4" s="17"/>
      <c r="E4" s="93"/>
      <c r="F4" s="93"/>
      <c r="G4" s="93"/>
      <c r="H4" s="14" t="s">
        <v>86</v>
      </c>
      <c r="I4" s="14" t="s">
        <v>72</v>
      </c>
      <c r="J4" s="14" t="s">
        <v>86</v>
      </c>
      <c r="K4" s="14" t="s">
        <v>92</v>
      </c>
      <c r="L4" s="25"/>
      <c r="M4" s="1"/>
      <c r="Q4" s="41"/>
      <c r="R4" s="31" t="s">
        <v>81</v>
      </c>
      <c r="S4" s="8" t="s">
        <v>82</v>
      </c>
      <c r="T4" s="60" t="s">
        <v>83</v>
      </c>
      <c r="U4" s="41"/>
      <c r="V4" s="19" t="s">
        <v>84</v>
      </c>
      <c r="W4" s="25"/>
      <c r="X4" s="63" t="s">
        <v>83</v>
      </c>
      <c r="Y4" s="59">
        <v>1</v>
      </c>
      <c r="Z4" s="15" t="s">
        <v>22</v>
      </c>
    </row>
    <row r="5" spans="1:26" ht="13.5" thickBot="1">
      <c r="A5" s="1"/>
      <c r="B5" s="24"/>
      <c r="C5" s="70"/>
      <c r="D5" s="113" t="s">
        <v>56</v>
      </c>
      <c r="E5" s="94" t="s">
        <v>88</v>
      </c>
      <c r="F5" s="95"/>
      <c r="G5" s="94" t="s">
        <v>89</v>
      </c>
      <c r="H5" s="94" t="s">
        <v>90</v>
      </c>
      <c r="I5" s="94" t="s">
        <v>63</v>
      </c>
      <c r="J5" s="94" t="s">
        <v>79</v>
      </c>
      <c r="K5" s="94" t="s">
        <v>24</v>
      </c>
      <c r="L5" s="25"/>
      <c r="M5" s="1"/>
      <c r="Q5" s="41"/>
      <c r="R5" s="6">
        <v>200</v>
      </c>
      <c r="S5" s="32">
        <v>1.2</v>
      </c>
      <c r="T5" s="61">
        <v>0.1</v>
      </c>
      <c r="U5" s="67" t="s">
        <v>85</v>
      </c>
      <c r="V5" s="33">
        <v>0.3333333</v>
      </c>
      <c r="W5" s="25"/>
      <c r="X5" s="64">
        <v>0.05</v>
      </c>
      <c r="Z5" s="1"/>
    </row>
    <row r="6" spans="1:26" ht="13.5" thickBot="1">
      <c r="A6" s="1"/>
      <c r="B6" s="24"/>
      <c r="C6" s="18"/>
      <c r="D6" s="113" t="s">
        <v>67</v>
      </c>
      <c r="E6" s="91" t="s">
        <v>94</v>
      </c>
      <c r="F6" s="91" t="s">
        <v>83</v>
      </c>
      <c r="G6" s="91" t="s">
        <v>95</v>
      </c>
      <c r="H6" s="91" t="s">
        <v>91</v>
      </c>
      <c r="I6" s="91" t="s">
        <v>73</v>
      </c>
      <c r="J6" s="91" t="s">
        <v>91</v>
      </c>
      <c r="K6" s="91" t="s">
        <v>94</v>
      </c>
      <c r="L6" s="25"/>
      <c r="M6" s="1"/>
      <c r="Q6" s="41"/>
      <c r="R6" s="6">
        <v>400</v>
      </c>
      <c r="S6" s="32">
        <v>1</v>
      </c>
      <c r="T6" s="61">
        <v>0.1</v>
      </c>
      <c r="U6" s="67" t="s">
        <v>87</v>
      </c>
      <c r="V6" s="33">
        <v>0.3333333</v>
      </c>
      <c r="W6" s="25"/>
      <c r="X6" s="65">
        <v>0.1</v>
      </c>
      <c r="Z6" s="1"/>
    </row>
    <row r="7" spans="1:26" ht="13.5" thickBot="1">
      <c r="A7" s="1"/>
      <c r="B7" s="24"/>
      <c r="C7" s="109"/>
      <c r="D7" s="110">
        <f>S5</f>
        <v>1.2</v>
      </c>
      <c r="E7" s="118"/>
      <c r="F7" s="93"/>
      <c r="G7" s="93"/>
      <c r="H7" s="93"/>
      <c r="I7" s="93"/>
      <c r="J7" s="93"/>
      <c r="K7" s="93"/>
      <c r="L7" s="25"/>
      <c r="M7" s="1"/>
      <c r="Q7" s="42"/>
      <c r="R7" s="43">
        <v>800</v>
      </c>
      <c r="S7" s="44">
        <v>0.8</v>
      </c>
      <c r="T7" s="61">
        <v>0.1</v>
      </c>
      <c r="U7" s="68" t="s">
        <v>93</v>
      </c>
      <c r="V7" s="45">
        <v>0.3333333</v>
      </c>
      <c r="W7" s="30"/>
      <c r="X7" s="66">
        <v>0.15</v>
      </c>
      <c r="Z7" s="1"/>
    </row>
    <row r="8" spans="1:17" ht="21" thickBot="1" thickTop="1">
      <c r="A8" s="1"/>
      <c r="B8" s="27" t="s">
        <v>96</v>
      </c>
      <c r="C8" s="111" t="s">
        <v>49</v>
      </c>
      <c r="D8" s="112">
        <f>R5</f>
        <v>200</v>
      </c>
      <c r="E8" s="119">
        <f>D8^D7</f>
        <v>577.0799623628851</v>
      </c>
      <c r="F8" s="120">
        <f>T5</f>
        <v>0.1</v>
      </c>
      <c r="G8" s="121">
        <f>D8*F8</f>
        <v>20</v>
      </c>
      <c r="H8" s="122">
        <f>D8-G8</f>
        <v>180</v>
      </c>
      <c r="I8" s="119">
        <f>H8^D7</f>
        <v>508.5422100890582</v>
      </c>
      <c r="J8" s="122">
        <f>(G19*G15)+H8</f>
        <v>226.666662</v>
      </c>
      <c r="K8" s="123">
        <f>J8^D7</f>
        <v>670.6025165414954</v>
      </c>
      <c r="L8" s="25"/>
      <c r="M8" s="1"/>
      <c r="Q8" s="1"/>
    </row>
    <row r="9" spans="1:21" ht="13.5" thickBot="1">
      <c r="A9" s="1"/>
      <c r="B9" s="27"/>
      <c r="C9" s="69"/>
      <c r="D9" s="110">
        <f>S6</f>
        <v>1</v>
      </c>
      <c r="E9" s="118"/>
      <c r="F9" s="124"/>
      <c r="G9" s="93"/>
      <c r="H9" s="93"/>
      <c r="I9" s="125"/>
      <c r="J9" s="93"/>
      <c r="K9" s="93"/>
      <c r="L9" s="25"/>
      <c r="M9" s="1"/>
      <c r="Q9" s="1"/>
      <c r="S9" s="1"/>
      <c r="T9" s="2" t="s">
        <v>23</v>
      </c>
      <c r="U9" s="51" t="s">
        <v>17</v>
      </c>
    </row>
    <row r="10" spans="1:24" ht="19.5" thickBot="1">
      <c r="A10" s="1"/>
      <c r="B10" s="27" t="s">
        <v>97</v>
      </c>
      <c r="C10" s="111" t="s">
        <v>50</v>
      </c>
      <c r="D10" s="112">
        <f>R6</f>
        <v>400</v>
      </c>
      <c r="E10" s="119">
        <f>D10^D9</f>
        <v>400</v>
      </c>
      <c r="F10" s="120">
        <f>T6</f>
        <v>0.1</v>
      </c>
      <c r="G10" s="121">
        <f>D10*F10</f>
        <v>40</v>
      </c>
      <c r="H10" s="122">
        <f>D10-G10</f>
        <v>360</v>
      </c>
      <c r="I10" s="119">
        <f>H10^D9</f>
        <v>360</v>
      </c>
      <c r="J10" s="122">
        <f>(G20*G15)+H10</f>
        <v>406.666662</v>
      </c>
      <c r="K10" s="123">
        <f>J10^D9</f>
        <v>406.666662</v>
      </c>
      <c r="L10" s="25"/>
      <c r="M10" s="1"/>
      <c r="Q10" s="1"/>
      <c r="S10" s="2" t="s">
        <v>98</v>
      </c>
      <c r="T10" s="56">
        <f>'IncomeDistributionASolution.xls'!D15</f>
        <v>1400</v>
      </c>
      <c r="U10" s="56">
        <v>700</v>
      </c>
      <c r="W10" s="1"/>
      <c r="X10" s="1"/>
    </row>
    <row r="11" spans="1:24" ht="13.5" thickBot="1">
      <c r="A11" s="1"/>
      <c r="B11" s="27"/>
      <c r="C11" s="69"/>
      <c r="D11" s="110">
        <f>S7</f>
        <v>0.8</v>
      </c>
      <c r="E11" s="118"/>
      <c r="F11" s="124"/>
      <c r="G11" s="93"/>
      <c r="H11" s="93"/>
      <c r="I11" s="125"/>
      <c r="J11" s="93"/>
      <c r="K11" s="93"/>
      <c r="L11" s="25"/>
      <c r="M11" s="1"/>
      <c r="Q11" s="1"/>
      <c r="S11" s="2" t="s">
        <v>99</v>
      </c>
      <c r="T11" s="57">
        <f>'IncomeDistributionASolution.xls'!E15</f>
        <v>1187.2021867151866</v>
      </c>
      <c r="U11" s="57">
        <v>735.9398746780618</v>
      </c>
      <c r="W11" s="1"/>
      <c r="X11" s="1"/>
    </row>
    <row r="12" spans="1:24" ht="19.5" thickBot="1">
      <c r="A12" s="1"/>
      <c r="B12" s="27" t="s">
        <v>100</v>
      </c>
      <c r="C12" s="111" t="s">
        <v>51</v>
      </c>
      <c r="D12" s="112">
        <f>R7</f>
        <v>800</v>
      </c>
      <c r="E12" s="119">
        <f>D12^D11</f>
        <v>210.12222435230137</v>
      </c>
      <c r="F12" s="120">
        <f>T7</f>
        <v>0.1</v>
      </c>
      <c r="G12" s="121">
        <f>D12*F12</f>
        <v>80</v>
      </c>
      <c r="H12" s="122">
        <f>D12-G12</f>
        <v>720</v>
      </c>
      <c r="I12" s="119">
        <f>H12^D11</f>
        <v>193.1372294399583</v>
      </c>
      <c r="J12" s="122">
        <f>(G15*G21)+H12</f>
        <v>766.666662</v>
      </c>
      <c r="K12" s="123">
        <f>J12^D11</f>
        <v>203.0884677292455</v>
      </c>
      <c r="L12" s="25"/>
      <c r="M12" s="1"/>
      <c r="Q12" s="1"/>
      <c r="S12" s="2" t="s">
        <v>89</v>
      </c>
      <c r="T12" s="56">
        <f>'IncomeDistributionASolution.xls'!G15</f>
        <v>140</v>
      </c>
      <c r="U12" s="56">
        <v>88</v>
      </c>
      <c r="W12" s="1"/>
      <c r="X12" s="1"/>
    </row>
    <row r="13" spans="1:26" ht="13.5" thickBot="1">
      <c r="A13" s="1"/>
      <c r="B13" s="27"/>
      <c r="C13" s="26"/>
      <c r="D13" s="3"/>
      <c r="E13" s="3"/>
      <c r="F13" s="12"/>
      <c r="G13" s="11"/>
      <c r="H13" s="13"/>
      <c r="I13" s="13"/>
      <c r="J13" s="11"/>
      <c r="K13" s="11"/>
      <c r="L13" s="25"/>
      <c r="M13" s="1"/>
      <c r="Q13" s="1"/>
      <c r="R13" s="1"/>
      <c r="S13" s="2" t="s">
        <v>101</v>
      </c>
      <c r="T13" s="56">
        <f>'IncomeDistributionASolution.xls'!H15</f>
        <v>1260</v>
      </c>
      <c r="U13" s="56">
        <v>612</v>
      </c>
      <c r="V13" s="1"/>
      <c r="W13" s="1"/>
      <c r="X13" s="1"/>
      <c r="Y13" s="1"/>
      <c r="Z13" s="1"/>
    </row>
    <row r="14" spans="1:26" ht="13.5" thickBot="1">
      <c r="A14" s="1"/>
      <c r="B14" s="24"/>
      <c r="C14" s="11"/>
      <c r="D14" s="14" t="s">
        <v>102</v>
      </c>
      <c r="E14" s="14" t="s">
        <v>103</v>
      </c>
      <c r="F14" s="11"/>
      <c r="G14" s="14" t="s">
        <v>104</v>
      </c>
      <c r="H14" s="14" t="s">
        <v>102</v>
      </c>
      <c r="I14" s="14" t="s">
        <v>103</v>
      </c>
      <c r="J14" s="14" t="s">
        <v>102</v>
      </c>
      <c r="K14" s="14" t="s">
        <v>103</v>
      </c>
      <c r="L14" s="25"/>
      <c r="M14" s="1"/>
      <c r="Q14" s="1"/>
      <c r="R14" s="1"/>
      <c r="S14" s="2" t="s">
        <v>105</v>
      </c>
      <c r="T14" s="56">
        <f>'IncomeDistributionASolution.xls'!J15</f>
        <v>1399.9999859999998</v>
      </c>
      <c r="U14" s="56">
        <v>700</v>
      </c>
      <c r="V14" s="1"/>
      <c r="W14" s="1"/>
      <c r="X14" s="1"/>
      <c r="Y14" s="1"/>
      <c r="Z14" s="1"/>
    </row>
    <row r="15" spans="1:26" ht="13.5" thickBot="1">
      <c r="A15" s="1"/>
      <c r="B15" s="24" t="s">
        <v>106</v>
      </c>
      <c r="C15" s="11"/>
      <c r="D15" s="35">
        <f>SUM(D8,D10,D12)</f>
        <v>1400</v>
      </c>
      <c r="E15" s="37">
        <f>E8+E10+E12</f>
        <v>1187.2021867151866</v>
      </c>
      <c r="F15" s="11"/>
      <c r="G15" s="35">
        <f>G8+G10+G12</f>
        <v>140</v>
      </c>
      <c r="H15" s="35">
        <f>H8+H10+H12</f>
        <v>1260</v>
      </c>
      <c r="I15" s="37">
        <f>SUM(I8:I12)</f>
        <v>1061.6794395290165</v>
      </c>
      <c r="J15" s="34">
        <f>J8+J10+J12</f>
        <v>1399.9999859999998</v>
      </c>
      <c r="K15" s="36">
        <f>K8+K10+K12</f>
        <v>1280.357646270741</v>
      </c>
      <c r="L15" s="25"/>
      <c r="M15" s="1"/>
      <c r="Q15" s="1"/>
      <c r="R15" s="1"/>
      <c r="S15" s="2" t="s">
        <v>0</v>
      </c>
      <c r="T15" s="57">
        <f>'IncomeDistributionASolution.xls'!K15</f>
        <v>1280.357646270741</v>
      </c>
      <c r="U15" s="57">
        <v>836.6078724305848</v>
      </c>
      <c r="V15" s="1"/>
      <c r="W15" s="15"/>
      <c r="Z15" s="1"/>
    </row>
    <row r="16" spans="1:26" ht="13.5" thickBot="1">
      <c r="A16" s="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  <c r="Q16" s="1"/>
      <c r="R16" s="1"/>
      <c r="S16" s="2" t="s">
        <v>1</v>
      </c>
      <c r="T16" s="56">
        <f>'IncomeDistributionASolution.xls'!H25</f>
        <v>466.6666666666667</v>
      </c>
      <c r="U16" s="56">
        <v>233.33333333333334</v>
      </c>
      <c r="V16" s="1"/>
      <c r="W16" s="15"/>
      <c r="Y16" s="46"/>
      <c r="Z16" s="1"/>
    </row>
    <row r="17" spans="1:26" ht="15" thickBot="1" thickTop="1">
      <c r="A17" s="1"/>
      <c r="B17" s="9">
        <v>1</v>
      </c>
      <c r="C17" s="1" t="s">
        <v>3</v>
      </c>
      <c r="D17" s="1"/>
      <c r="E17" s="1"/>
      <c r="F17" s="1"/>
      <c r="G17" s="1"/>
      <c r="H17" s="1"/>
      <c r="I17" s="1"/>
      <c r="J17" s="1"/>
      <c r="K17" s="1"/>
      <c r="L17" s="1"/>
      <c r="Q17" s="1"/>
      <c r="R17" s="1"/>
      <c r="S17" s="2" t="s">
        <v>2</v>
      </c>
      <c r="T17" s="56">
        <f>'IncomeDistributionASolution.xls'!H26</f>
        <v>420</v>
      </c>
      <c r="U17" s="56">
        <v>204</v>
      </c>
      <c r="V17" s="1"/>
      <c r="W17" s="15"/>
      <c r="Y17" s="46"/>
      <c r="Z17" s="1"/>
    </row>
    <row r="18" spans="1:26" ht="13.5" thickBot="1">
      <c r="A18" s="1"/>
      <c r="B18" s="9"/>
      <c r="C18" s="1" t="s">
        <v>8</v>
      </c>
      <c r="D18" s="1"/>
      <c r="E18" s="1"/>
      <c r="F18" s="1"/>
      <c r="G18" s="1"/>
      <c r="H18" s="1"/>
      <c r="I18" s="1"/>
      <c r="J18" s="1"/>
      <c r="K18" s="1"/>
      <c r="L18" s="1"/>
      <c r="Q18" s="1"/>
      <c r="R18" s="1"/>
      <c r="S18" s="2" t="s">
        <v>7</v>
      </c>
      <c r="T18" s="56">
        <f>'IncomeDistributionASolution.xls'!H27</f>
        <v>466.6666619999999</v>
      </c>
      <c r="U18" s="56">
        <v>233.33333333333334</v>
      </c>
      <c r="V18" s="1"/>
      <c r="W18" s="15"/>
      <c r="Y18" s="46"/>
      <c r="Z18" s="1"/>
    </row>
    <row r="19" spans="1:26" ht="13.5" thickBot="1">
      <c r="A19" s="1"/>
      <c r="B19" s="9"/>
      <c r="C19" s="1"/>
      <c r="D19" s="1"/>
      <c r="F19" s="15" t="s">
        <v>10</v>
      </c>
      <c r="G19" s="33">
        <f>V5</f>
        <v>0.3333333</v>
      </c>
      <c r="H19" s="1"/>
      <c r="I19" s="1"/>
      <c r="J19" s="1"/>
      <c r="K19" s="1"/>
      <c r="L19" s="1"/>
      <c r="Q19" s="1"/>
      <c r="R19" s="1"/>
      <c r="S19" s="2" t="s">
        <v>9</v>
      </c>
      <c r="T19" s="58">
        <f>'IncomeDistributionASolution.xls'!F25</f>
        <v>0.14285714285714313</v>
      </c>
      <c r="U19" s="58">
        <v>0.14285714285714324</v>
      </c>
      <c r="V19" s="1"/>
      <c r="W19" s="15"/>
      <c r="Y19" s="1"/>
      <c r="Z19" s="1"/>
    </row>
    <row r="20" spans="1:26" ht="13.5" thickBot="1">
      <c r="A20" s="1"/>
      <c r="B20" s="9"/>
      <c r="C20" s="1"/>
      <c r="D20" s="1"/>
      <c r="F20" s="15" t="s">
        <v>12</v>
      </c>
      <c r="G20" s="33">
        <f>V6</f>
        <v>0.3333333</v>
      </c>
      <c r="H20" s="1"/>
      <c r="I20" s="1"/>
      <c r="J20" s="1"/>
      <c r="K20" s="1"/>
      <c r="L20" s="1"/>
      <c r="Q20" s="1"/>
      <c r="R20" s="1"/>
      <c r="S20" s="2" t="s">
        <v>11</v>
      </c>
      <c r="T20" s="58">
        <f>'IncomeDistributionASolution.xls'!F26</f>
        <v>0.14285714285714268</v>
      </c>
      <c r="U20" s="58">
        <v>0.1279335425696677</v>
      </c>
      <c r="V20" s="1"/>
      <c r="W20" s="15"/>
      <c r="Y20" s="1"/>
      <c r="Z20" s="1"/>
    </row>
    <row r="21" spans="1:26" ht="13.5" thickBot="1">
      <c r="A21" s="1"/>
      <c r="B21" s="9"/>
      <c r="C21" s="1"/>
      <c r="D21" s="1"/>
      <c r="F21" s="15" t="s">
        <v>14</v>
      </c>
      <c r="G21" s="33">
        <f>V7</f>
        <v>0.3333333</v>
      </c>
      <c r="H21" s="1"/>
      <c r="I21" s="1"/>
      <c r="J21" s="1"/>
      <c r="K21" s="1"/>
      <c r="L21" s="1"/>
      <c r="Q21" s="1"/>
      <c r="R21" s="1"/>
      <c r="S21" s="2" t="s">
        <v>13</v>
      </c>
      <c r="T21" s="58">
        <f>'IncomeDistributionASolution.xls'!F27</f>
        <v>0.11406031446865306</v>
      </c>
      <c r="U21" s="58">
        <v>0.08853365415305203</v>
      </c>
      <c r="V21" s="1"/>
      <c r="W21" s="15"/>
      <c r="Y21" s="1"/>
      <c r="Z21" s="1"/>
    </row>
    <row r="22" spans="1:25" ht="13.5" thickBot="1">
      <c r="A22" s="1"/>
      <c r="B22" s="9">
        <v>2</v>
      </c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Q22" s="1"/>
      <c r="R22" s="1"/>
      <c r="S22" s="97" t="s">
        <v>52</v>
      </c>
      <c r="T22" s="57">
        <f>'IncomeDistributionASolution.xls'!I40</f>
        <v>93.15545955555444</v>
      </c>
      <c r="U22" s="1"/>
      <c r="V22" s="15"/>
      <c r="X22" s="1"/>
      <c r="Y22" s="1"/>
    </row>
    <row r="23" spans="1:25" ht="13.5" thickBot="1">
      <c r="A23" s="1"/>
      <c r="B23" s="9"/>
      <c r="C23" s="72" t="s">
        <v>27</v>
      </c>
      <c r="D23" s="1"/>
      <c r="E23" s="1"/>
      <c r="F23" s="1"/>
      <c r="G23" s="1"/>
      <c r="H23" s="1"/>
      <c r="I23" s="1"/>
      <c r="J23" s="1"/>
      <c r="K23" s="1"/>
      <c r="L23" s="1"/>
      <c r="Q23" s="1"/>
      <c r="R23" s="1"/>
      <c r="S23" s="97" t="s">
        <v>53</v>
      </c>
      <c r="T23" s="58">
        <f>'IncomeDistributionASolution.xls'!I44</f>
        <v>-0.02879682838849007</v>
      </c>
      <c r="Y23" s="1"/>
    </row>
    <row r="24" spans="1:25" ht="27" thickBot="1">
      <c r="A24" s="1"/>
      <c r="B24" s="9"/>
      <c r="C24" s="1"/>
      <c r="D24" s="1"/>
      <c r="E24" s="1"/>
      <c r="F24" s="87" t="s">
        <v>65</v>
      </c>
      <c r="G24" s="87" t="s">
        <v>59</v>
      </c>
      <c r="H24" s="87" t="s">
        <v>60</v>
      </c>
      <c r="I24" s="87" t="s">
        <v>69</v>
      </c>
      <c r="J24" s="1"/>
      <c r="K24" s="1"/>
      <c r="L24" s="1"/>
      <c r="Q24" s="1"/>
      <c r="R24" s="1"/>
      <c r="S24" s="2" t="s">
        <v>45</v>
      </c>
      <c r="T24" s="100" t="str">
        <f>'IncomeDistributionASolution.xls'!D54</f>
        <v>Increases</v>
      </c>
      <c r="Y24" s="1"/>
    </row>
    <row r="25" spans="1:25" ht="13.5" thickBot="1">
      <c r="A25" s="1"/>
      <c r="B25" s="9"/>
      <c r="C25" s="1" t="s">
        <v>64</v>
      </c>
      <c r="D25" s="1"/>
      <c r="E25" s="1"/>
      <c r="F25" s="74">
        <f>1-G25/(AVERAGE(D8,D10,D12))</f>
        <v>0.14285714285714313</v>
      </c>
      <c r="G25" s="75">
        <f>(D8*D10*D12)^(1/3)</f>
        <v>399.9999999999999</v>
      </c>
      <c r="H25" s="38">
        <f>(D8+D10+D12)/3</f>
        <v>466.6666666666667</v>
      </c>
      <c r="I25" s="32">
        <f>E15</f>
        <v>1187.2021867151866</v>
      </c>
      <c r="J25" s="1" t="s">
        <v>4</v>
      </c>
      <c r="K25" s="1"/>
      <c r="L25" s="1"/>
      <c r="Q25" s="1"/>
      <c r="R25" s="1"/>
      <c r="S25" s="2" t="s">
        <v>54</v>
      </c>
      <c r="T25" s="1"/>
      <c r="U25" s="1"/>
      <c r="V25" s="1"/>
      <c r="Y25" s="1"/>
    </row>
    <row r="26" spans="1:24" ht="13.5" thickBot="1">
      <c r="A26" s="1"/>
      <c r="B26" s="9"/>
      <c r="C26" s="1" t="s">
        <v>57</v>
      </c>
      <c r="D26" s="1"/>
      <c r="E26" s="1"/>
      <c r="F26" s="74">
        <f>1-G26/H26</f>
        <v>0.14285714285714268</v>
      </c>
      <c r="G26" s="75">
        <f>(H8*H10*H12)^(1/3)</f>
        <v>360.00000000000006</v>
      </c>
      <c r="H26" s="38">
        <f>AVERAGE(H8,H10,H12)</f>
        <v>420</v>
      </c>
      <c r="I26" s="32">
        <f>G40</f>
        <v>1061.6794395290165</v>
      </c>
      <c r="J26" s="1" t="s">
        <v>5</v>
      </c>
      <c r="K26" s="1"/>
      <c r="L26" s="1"/>
      <c r="Q26" s="1"/>
      <c r="R26" s="2"/>
      <c r="S26" s="105" t="s">
        <v>81</v>
      </c>
      <c r="T26" s="105" t="s">
        <v>88</v>
      </c>
      <c r="U26" s="105" t="s">
        <v>92</v>
      </c>
      <c r="X26" s="1"/>
    </row>
    <row r="27" spans="1:24" ht="13.5" thickBot="1">
      <c r="A27" s="1"/>
      <c r="B27" s="9"/>
      <c r="C27" s="1" t="s">
        <v>58</v>
      </c>
      <c r="D27" s="1"/>
      <c r="E27" s="1"/>
      <c r="F27" s="74">
        <f>1-G27/H27</f>
        <v>0.11406031446865306</v>
      </c>
      <c r="G27" s="75">
        <f>(J8*J10*J12)^(1/3)</f>
        <v>413.4385157802433</v>
      </c>
      <c r="H27" s="38">
        <f>AVERAGE(J8,J10,J12)</f>
        <v>466.6666619999999</v>
      </c>
      <c r="I27" s="32">
        <f>H40</f>
        <v>1280.357646270741</v>
      </c>
      <c r="J27" s="1"/>
      <c r="K27" s="1"/>
      <c r="L27" s="1"/>
      <c r="Q27" s="1"/>
      <c r="S27" s="106">
        <v>0</v>
      </c>
      <c r="T27" s="107">
        <v>0</v>
      </c>
      <c r="U27" s="107">
        <v>0</v>
      </c>
      <c r="V27" s="1"/>
      <c r="W27" s="1"/>
      <c r="X27" s="1"/>
    </row>
    <row r="28" spans="1:21" ht="13.5" thickBot="1">
      <c r="A28" s="1"/>
      <c r="B28" s="9"/>
      <c r="C28" s="1"/>
      <c r="D28" s="1"/>
      <c r="F28" s="15"/>
      <c r="G28" s="71"/>
      <c r="H28" s="1"/>
      <c r="I28" s="1"/>
      <c r="J28" s="1"/>
      <c r="K28" s="1"/>
      <c r="L28" s="1"/>
      <c r="S28" s="108">
        <f>T16</f>
        <v>466.6666666666667</v>
      </c>
      <c r="T28" s="107">
        <f>'IncomeDistributionASolution.xls'!H8</f>
        <v>180</v>
      </c>
      <c r="U28" s="107">
        <f>'IncomeDistributionASolution.xls'!J8</f>
        <v>226.666662</v>
      </c>
    </row>
    <row r="29" spans="1:21" ht="27" thickBot="1">
      <c r="A29" s="1"/>
      <c r="B29" s="114">
        <v>3</v>
      </c>
      <c r="C29" s="1" t="s">
        <v>37</v>
      </c>
      <c r="D29" s="1"/>
      <c r="E29" s="1"/>
      <c r="F29" s="11"/>
      <c r="G29" s="87" t="s">
        <v>33</v>
      </c>
      <c r="H29" s="87" t="s">
        <v>34</v>
      </c>
      <c r="I29" s="88" t="s">
        <v>77</v>
      </c>
      <c r="J29" s="1"/>
      <c r="K29" s="1"/>
      <c r="S29" s="108">
        <f>S28+T16</f>
        <v>933.3333333333334</v>
      </c>
      <c r="T29" s="107">
        <f>T28+'IncomeDistributionASolution.xls'!H10</f>
        <v>540</v>
      </c>
      <c r="U29" s="107">
        <f>'IncomeDistributionASolution.xls'!J8+'IncomeDistributionASolution.xls'!J10</f>
        <v>633.333324</v>
      </c>
    </row>
    <row r="30" spans="1:21" ht="13.5" thickBot="1">
      <c r="A30" s="1"/>
      <c r="B30" s="9"/>
      <c r="C30" s="1" t="s">
        <v>38</v>
      </c>
      <c r="D30" s="1"/>
      <c r="E30" s="1"/>
      <c r="F30" s="78" t="s">
        <v>96</v>
      </c>
      <c r="G30" s="81">
        <f>D8</f>
        <v>200</v>
      </c>
      <c r="H30" s="81">
        <f>J8</f>
        <v>226.666662</v>
      </c>
      <c r="I30" s="82">
        <f>H30-G30</f>
        <v>26.666662000000002</v>
      </c>
      <c r="J30" s="1"/>
      <c r="K30" s="1"/>
      <c r="S30" s="108">
        <f>S29+T16</f>
        <v>1400</v>
      </c>
      <c r="T30" s="107">
        <f>T29+'IncomeDistributionASolution.xls'!H12</f>
        <v>1260</v>
      </c>
      <c r="U30" s="107">
        <f>U29+'IncomeDistributionASolution.xls'!J12</f>
        <v>1399.9999859999998</v>
      </c>
    </row>
    <row r="31" spans="1:21" ht="13.5" thickBot="1">
      <c r="A31" s="1"/>
      <c r="B31" s="9"/>
      <c r="C31" s="1" t="s">
        <v>74</v>
      </c>
      <c r="D31" s="1"/>
      <c r="E31" s="79" t="str">
        <f>IF(I50=3,"yes","no")</f>
        <v>no</v>
      </c>
      <c r="F31" s="15" t="s">
        <v>97</v>
      </c>
      <c r="G31" s="81">
        <f>D10</f>
        <v>400</v>
      </c>
      <c r="H31" s="81">
        <f>J10</f>
        <v>406.666662</v>
      </c>
      <c r="I31" s="82">
        <f>H31-G31</f>
        <v>6.666661999999974</v>
      </c>
      <c r="J31" s="1"/>
      <c r="K31" s="1"/>
      <c r="S31" s="105" t="s">
        <v>81</v>
      </c>
      <c r="T31" s="105" t="s">
        <v>88</v>
      </c>
      <c r="U31" s="105" t="s">
        <v>92</v>
      </c>
    </row>
    <row r="32" spans="1:21" ht="13.5" thickBot="1">
      <c r="A32" s="1"/>
      <c r="B32" s="9"/>
      <c r="C32" s="77" t="s">
        <v>75</v>
      </c>
      <c r="D32" s="1"/>
      <c r="E32" s="80" t="str">
        <f>IF(I33&gt;0,"yes","no")</f>
        <v>no</v>
      </c>
      <c r="F32" s="15" t="s">
        <v>100</v>
      </c>
      <c r="G32" s="81">
        <f>D12</f>
        <v>800</v>
      </c>
      <c r="H32" s="81">
        <f>J12</f>
        <v>766.666662</v>
      </c>
      <c r="I32" s="82">
        <f>H32-G32</f>
        <v>-33.333338000000026</v>
      </c>
      <c r="J32" s="1"/>
      <c r="K32" s="1"/>
      <c r="R32">
        <v>0</v>
      </c>
      <c r="S32" s="99">
        <f>S27</f>
        <v>0</v>
      </c>
      <c r="T32" s="99">
        <v>0</v>
      </c>
      <c r="U32" s="99">
        <v>0</v>
      </c>
    </row>
    <row r="33" spans="1:21" ht="13.5" thickBot="1">
      <c r="A33" s="1"/>
      <c r="B33" s="9"/>
      <c r="C33" s="77" t="s">
        <v>76</v>
      </c>
      <c r="D33" s="1"/>
      <c r="E33" s="80" t="str">
        <f>IF(I30&gt;0,"yes","no")</f>
        <v>yes</v>
      </c>
      <c r="G33" s="1"/>
      <c r="H33" s="2" t="s">
        <v>78</v>
      </c>
      <c r="I33" s="83">
        <f>SUM(I30:I32)</f>
        <v>-1.4000000049918526E-05</v>
      </c>
      <c r="J33" s="1"/>
      <c r="K33" s="1"/>
      <c r="R33">
        <v>1</v>
      </c>
      <c r="S33" s="99">
        <f>SUM(S27:S28)/S30</f>
        <v>0.33333333333333337</v>
      </c>
      <c r="T33" s="99">
        <f>T28/T30</f>
        <v>0.14285714285714285</v>
      </c>
      <c r="U33" s="99">
        <f>U28/U30</f>
        <v>0.1619047601904762</v>
      </c>
    </row>
    <row r="34" spans="1:21" ht="13.5" thickBot="1">
      <c r="A34" s="1"/>
      <c r="B34" s="9">
        <v>4</v>
      </c>
      <c r="C34" s="1" t="s">
        <v>31</v>
      </c>
      <c r="D34" s="1"/>
      <c r="E34" s="1"/>
      <c r="F34" s="1"/>
      <c r="G34" s="13"/>
      <c r="H34" s="1"/>
      <c r="I34" s="1"/>
      <c r="J34" s="1"/>
      <c r="K34" s="1"/>
      <c r="L34" s="1"/>
      <c r="R34">
        <v>2</v>
      </c>
      <c r="S34" s="99">
        <f>S29/S30</f>
        <v>0.6666666666666667</v>
      </c>
      <c r="T34" s="99">
        <f>T29/T30</f>
        <v>0.42857142857142855</v>
      </c>
      <c r="U34" s="99">
        <f>U29/U30</f>
        <v>0.4523809502380952</v>
      </c>
    </row>
    <row r="35" spans="1:21" ht="13.5" thickBot="1">
      <c r="A35" s="1"/>
      <c r="B35" s="9"/>
      <c r="C35" s="1" t="s">
        <v>32</v>
      </c>
      <c r="D35" s="1"/>
      <c r="E35" s="1"/>
      <c r="F35" s="14"/>
      <c r="G35" s="92"/>
      <c r="H35" s="14"/>
      <c r="I35" s="14" t="s">
        <v>39</v>
      </c>
      <c r="J35" s="93"/>
      <c r="K35" s="1"/>
      <c r="L35" s="1"/>
      <c r="R35">
        <v>3</v>
      </c>
      <c r="S35" s="99">
        <v>1</v>
      </c>
      <c r="T35" s="99">
        <v>1</v>
      </c>
      <c r="U35" s="99">
        <v>1</v>
      </c>
    </row>
    <row r="36" spans="1:12" ht="13.5" thickBot="1">
      <c r="A36" s="1"/>
      <c r="B36" s="9"/>
      <c r="C36" s="1"/>
      <c r="D36" s="1"/>
      <c r="E36" s="4" t="s">
        <v>62</v>
      </c>
      <c r="F36" s="91" t="s">
        <v>88</v>
      </c>
      <c r="G36" s="91" t="s">
        <v>15</v>
      </c>
      <c r="H36" s="91" t="s">
        <v>16</v>
      </c>
      <c r="I36" s="91" t="s">
        <v>88</v>
      </c>
      <c r="J36" s="91" t="s">
        <v>47</v>
      </c>
      <c r="K36" s="1"/>
      <c r="L36" s="1"/>
    </row>
    <row r="37" spans="1:12" ht="13.5" thickBot="1">
      <c r="A37" s="1"/>
      <c r="B37" s="9"/>
      <c r="C37" s="1"/>
      <c r="D37" s="1"/>
      <c r="E37" s="4" t="s">
        <v>96</v>
      </c>
      <c r="F37" s="84">
        <f>D8^D7</f>
        <v>577.0799623628851</v>
      </c>
      <c r="G37" s="81">
        <f>(H8)^'IncomeDistributionA.xls'!S5</f>
        <v>508.5422100890582</v>
      </c>
      <c r="H37" s="81">
        <f>J8^'IncomeDistributionA.xls'!S5</f>
        <v>670.6025165414954</v>
      </c>
      <c r="I37" s="82">
        <f aca="true" t="shared" si="0" ref="I37:I44">H37-F37</f>
        <v>93.52255417861033</v>
      </c>
      <c r="J37" s="93"/>
      <c r="K37" s="1"/>
      <c r="L37" s="1"/>
    </row>
    <row r="38" spans="1:12" ht="13.5" thickBot="1">
      <c r="A38" s="1"/>
      <c r="B38" s="9"/>
      <c r="C38" s="1"/>
      <c r="D38" s="1"/>
      <c r="E38" s="4" t="s">
        <v>97</v>
      </c>
      <c r="F38" s="84">
        <f>D10^D9</f>
        <v>400</v>
      </c>
      <c r="G38" s="81">
        <f>H10^'IncomeDistributionA.xls'!S6</f>
        <v>360</v>
      </c>
      <c r="H38" s="81">
        <f>J10^'IncomeDistributionA.xls'!S6</f>
        <v>406.666662</v>
      </c>
      <c r="I38" s="82">
        <f t="shared" si="0"/>
        <v>6.666661999999974</v>
      </c>
      <c r="J38" s="95"/>
      <c r="K38" s="1"/>
      <c r="L38" s="1"/>
    </row>
    <row r="39" spans="1:12" ht="13.5" thickBot="1">
      <c r="A39" s="1"/>
      <c r="B39" s="9"/>
      <c r="C39" s="1"/>
      <c r="D39" s="1"/>
      <c r="E39" s="4" t="s">
        <v>100</v>
      </c>
      <c r="F39" s="84">
        <f>D12^D11</f>
        <v>210.12222435230137</v>
      </c>
      <c r="G39" s="81">
        <f>H12^'IncomeDistributionA.xls'!S7</f>
        <v>193.1372294399583</v>
      </c>
      <c r="H39" s="81">
        <f>J12^'IncomeDistributionA.xls'!S7</f>
        <v>203.0884677292455</v>
      </c>
      <c r="I39" s="82">
        <f t="shared" si="0"/>
        <v>-7.033756623055865</v>
      </c>
      <c r="J39" s="95"/>
      <c r="K39" s="1"/>
      <c r="L39" s="1"/>
    </row>
    <row r="40" spans="1:13" ht="13.5" thickBot="1">
      <c r="A40" s="1"/>
      <c r="B40" s="9"/>
      <c r="C40" s="1"/>
      <c r="D40" s="1"/>
      <c r="E40" s="2" t="s">
        <v>61</v>
      </c>
      <c r="F40" s="85">
        <f>SUM(F37:F39)</f>
        <v>1187.2021867151866</v>
      </c>
      <c r="G40" s="32">
        <f>SUM(G37:G39)</f>
        <v>1061.6794395290165</v>
      </c>
      <c r="H40" s="32">
        <f>SUM(H37:H39)</f>
        <v>1280.357646270741</v>
      </c>
      <c r="I40" s="7">
        <f t="shared" si="0"/>
        <v>93.15545955555444</v>
      </c>
      <c r="J40" s="96"/>
      <c r="K40" s="1"/>
      <c r="L40" s="1"/>
      <c r="M40" s="1"/>
    </row>
    <row r="41" spans="1:13" ht="13.5" thickBot="1">
      <c r="A41" s="1"/>
      <c r="B41" s="9"/>
      <c r="C41" s="1"/>
      <c r="D41" s="1"/>
      <c r="E41" s="2" t="s">
        <v>60</v>
      </c>
      <c r="F41" s="85">
        <f>F40/3</f>
        <v>395.73406223839555</v>
      </c>
      <c r="G41" s="85">
        <f>G40/3</f>
        <v>353.89314650967214</v>
      </c>
      <c r="H41" s="85">
        <f>H40/3</f>
        <v>426.785882090247</v>
      </c>
      <c r="I41" s="7">
        <f t="shared" si="0"/>
        <v>31.051819851851462</v>
      </c>
      <c r="J41" s="95"/>
      <c r="K41" s="1"/>
      <c r="L41" s="1"/>
      <c r="M41" s="1"/>
    </row>
    <row r="42" spans="1:12" ht="13.5" thickBot="1">
      <c r="A42" s="1"/>
      <c r="B42" s="9"/>
      <c r="C42" s="1"/>
      <c r="D42" s="1"/>
      <c r="E42" s="2" t="s">
        <v>59</v>
      </c>
      <c r="F42" s="85">
        <f>(F37*F38*F39)^(1/3)</f>
        <v>364.6889954232867</v>
      </c>
      <c r="G42" s="85">
        <f>(G37*G38*G39)^(1/3)</f>
        <v>328.2200958809579</v>
      </c>
      <c r="H42" s="85">
        <f>(H37*H38*H39)^(1/3)</f>
        <v>381.17961837428686</v>
      </c>
      <c r="I42" s="7">
        <f t="shared" si="0"/>
        <v>16.490622951000148</v>
      </c>
      <c r="J42" s="95"/>
      <c r="K42" s="1"/>
      <c r="L42" s="1"/>
    </row>
    <row r="43" spans="1:12" ht="13.5" thickBot="1">
      <c r="A43" s="1"/>
      <c r="B43" s="9"/>
      <c r="C43" s="1"/>
      <c r="D43" s="1"/>
      <c r="E43" s="2" t="s">
        <v>68</v>
      </c>
      <c r="F43" s="86">
        <f>1-(F42/F41)</f>
        <v>0.07844931679499167</v>
      </c>
      <c r="G43" s="86">
        <f>1-(G42/G41)</f>
        <v>0.07254463919948384</v>
      </c>
      <c r="H43" s="86">
        <f>1-(H42/H41)</f>
        <v>0.10685982275842099</v>
      </c>
      <c r="I43" s="90">
        <f t="shared" si="0"/>
        <v>0.02841050596342931</v>
      </c>
      <c r="J43" s="95"/>
      <c r="K43" s="1"/>
      <c r="L43" s="1"/>
    </row>
    <row r="44" spans="1:12" ht="13.5" thickBot="1">
      <c r="A44" s="1"/>
      <c r="B44" s="9"/>
      <c r="C44" s="1"/>
      <c r="D44" s="1"/>
      <c r="E44" s="2" t="s">
        <v>35</v>
      </c>
      <c r="F44" s="74">
        <f>F25</f>
        <v>0.14285714285714313</v>
      </c>
      <c r="G44" s="74">
        <f>F26</f>
        <v>0.14285714285714268</v>
      </c>
      <c r="H44" s="74">
        <f>F27</f>
        <v>0.11406031446865306</v>
      </c>
      <c r="I44" s="90">
        <f t="shared" si="0"/>
        <v>-0.02879682838849007</v>
      </c>
      <c r="J44" s="89"/>
      <c r="K44" s="1"/>
      <c r="L44" s="1"/>
    </row>
    <row r="45" spans="1:12" ht="12.75">
      <c r="A45" s="1"/>
      <c r="B45" s="9"/>
      <c r="C45" s="1" t="s">
        <v>36</v>
      </c>
      <c r="D45" s="1"/>
      <c r="E45" s="2"/>
      <c r="F45" s="11"/>
      <c r="G45" s="13"/>
      <c r="H45" s="16"/>
      <c r="I45" s="1"/>
      <c r="J45" s="1"/>
      <c r="K45" s="1"/>
      <c r="L45" s="1"/>
    </row>
    <row r="46" spans="1:12" ht="13.5" thickBot="1">
      <c r="A46" s="1"/>
      <c r="B46" s="9"/>
      <c r="C46" s="1" t="s">
        <v>74</v>
      </c>
      <c r="D46" s="1"/>
      <c r="E46" s="79" t="str">
        <f>IF(H50=3,"yes","no")</f>
        <v>no</v>
      </c>
      <c r="F46" s="10"/>
      <c r="G46" s="10"/>
      <c r="H46" s="104" t="s">
        <v>55</v>
      </c>
      <c r="I46" s="10"/>
      <c r="J46" s="1"/>
      <c r="K46" s="1"/>
      <c r="L46" s="1"/>
    </row>
    <row r="47" spans="1:12" ht="13.5" thickBot="1">
      <c r="A47" s="1"/>
      <c r="B47" s="9"/>
      <c r="C47" s="77" t="s">
        <v>75</v>
      </c>
      <c r="D47" s="1"/>
      <c r="E47" s="80" t="str">
        <f>IF(SUM(I37:I39)&gt;0,"yes","no")</f>
        <v>yes</v>
      </c>
      <c r="F47" s="5"/>
      <c r="G47" s="98">
        <f>IF(I40&gt;0,1,0)</f>
        <v>1</v>
      </c>
      <c r="H47" s="101">
        <f>IF((K8-E8)&lt;0,0,1)</f>
        <v>1</v>
      </c>
      <c r="I47" s="102">
        <f>IF(I30&lt;0,0,1)</f>
        <v>1</v>
      </c>
      <c r="J47" s="1"/>
      <c r="K47" s="1"/>
      <c r="L47" s="1"/>
    </row>
    <row r="48" spans="1:12" ht="13.5" thickBot="1">
      <c r="A48" s="1"/>
      <c r="B48" s="9"/>
      <c r="C48" s="77" t="s">
        <v>76</v>
      </c>
      <c r="D48" s="1"/>
      <c r="E48" s="80" t="str">
        <f>IF(I37&gt;0,"yes","no")</f>
        <v>yes</v>
      </c>
      <c r="F48" s="5"/>
      <c r="G48" s="98">
        <f>IF(I44&lt;0,1,0)</f>
        <v>1</v>
      </c>
      <c r="H48" s="101">
        <f>IF((K10-E10)&lt;0,0,1)</f>
        <v>1</v>
      </c>
      <c r="I48" s="102">
        <f>IF(I31&lt;0,0,1)</f>
        <v>1</v>
      </c>
      <c r="J48" s="1"/>
      <c r="K48" s="1"/>
      <c r="L48" s="1"/>
    </row>
    <row r="49" spans="1:12" ht="13.5" thickBot="1">
      <c r="A49" s="1"/>
      <c r="B49" s="9">
        <v>5</v>
      </c>
      <c r="C49" s="1" t="s">
        <v>40</v>
      </c>
      <c r="D49" s="1"/>
      <c r="E49" s="1"/>
      <c r="F49" s="5"/>
      <c r="G49" s="5"/>
      <c r="H49" s="101">
        <f>IF((K12-E12)&lt;0,0,1)</f>
        <v>0</v>
      </c>
      <c r="I49" s="102">
        <f>IF(I32&lt;0,0,1)</f>
        <v>0</v>
      </c>
      <c r="J49" s="1"/>
      <c r="K49" s="1"/>
      <c r="L49" s="1"/>
    </row>
    <row r="50" spans="1:12" ht="13.5" thickBot="1">
      <c r="A50" s="1"/>
      <c r="B50" s="9"/>
      <c r="C50" s="1" t="s">
        <v>41</v>
      </c>
      <c r="F50" s="103" t="s">
        <v>48</v>
      </c>
      <c r="G50" s="98">
        <f>SUM(G47:G48)</f>
        <v>2</v>
      </c>
      <c r="H50" s="101">
        <f>SUM(H47:H49)</f>
        <v>2</v>
      </c>
      <c r="I50" s="102">
        <f>SUM(I47:I49)</f>
        <v>2</v>
      </c>
      <c r="J50" s="83"/>
      <c r="K50" s="1"/>
      <c r="L50" s="1"/>
    </row>
    <row r="51" spans="1:12" ht="12.75">
      <c r="A51" s="1"/>
      <c r="C51" s="1" t="s">
        <v>42</v>
      </c>
      <c r="G51" s="1"/>
      <c r="H51" s="1"/>
      <c r="I51" s="1"/>
      <c r="J51" s="1"/>
      <c r="K51" s="1"/>
      <c r="L51" s="1"/>
    </row>
    <row r="52" spans="1:12" ht="12.75">
      <c r="A52" s="1"/>
      <c r="C52" s="1" t="s">
        <v>43</v>
      </c>
      <c r="G52" s="1"/>
      <c r="H52" s="1"/>
      <c r="I52" s="1"/>
      <c r="J52" s="1"/>
      <c r="K52" s="1"/>
      <c r="L52" s="1"/>
    </row>
    <row r="53" spans="1:12" ht="12.75">
      <c r="A53" s="1"/>
      <c r="C53" s="1" t="s">
        <v>44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3.5" thickBot="1">
      <c r="A54" s="1"/>
      <c r="C54" s="2" t="s">
        <v>46</v>
      </c>
      <c r="D54" s="79" t="str">
        <f>IF(G50&gt;=1,"Increases","decreases")</f>
        <v>Increases</v>
      </c>
      <c r="E54" s="1"/>
      <c r="F54" s="1"/>
      <c r="H54" s="1"/>
      <c r="I54" s="1"/>
      <c r="J54" s="1"/>
      <c r="K54" s="1"/>
      <c r="L54" s="1"/>
    </row>
    <row r="55" spans="1:12" ht="12.75">
      <c r="A55" s="1"/>
      <c r="C55" s="1" t="s">
        <v>25</v>
      </c>
      <c r="D55" s="1"/>
      <c r="E55" s="11"/>
      <c r="F55" s="1"/>
      <c r="H55" s="1"/>
      <c r="I55" s="1"/>
      <c r="J55" s="1"/>
      <c r="K55" s="1"/>
      <c r="L55" s="1"/>
    </row>
    <row r="56" spans="1:12" ht="12.75">
      <c r="A56" s="1"/>
      <c r="C56" s="1" t="s">
        <v>28</v>
      </c>
      <c r="D56" s="1"/>
      <c r="E56" s="1"/>
      <c r="F56" s="1"/>
      <c r="H56" s="1"/>
      <c r="I56" s="1"/>
      <c r="J56" s="1"/>
      <c r="K56" s="1"/>
      <c r="L56" s="1"/>
    </row>
    <row r="57" spans="1:12" ht="12.75">
      <c r="A57" s="1"/>
      <c r="B57" s="1"/>
      <c r="C57" s="1" t="s">
        <v>29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 t="s">
        <v>30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4" ht="12.75">
      <c r="A60" s="1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2004-12-09T20:00:26Z</cp:lastPrinted>
  <dcterms:created xsi:type="dcterms:W3CDTF">1999-03-25T23:22:05Z</dcterms:created>
  <cp:category/>
  <cp:version/>
  <cp:contentType/>
  <cp:contentStatus/>
</cp:coreProperties>
</file>