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2040" windowHeight="9140" tabRatio="1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<sst xmlns="http://schemas.openxmlformats.org/spreadsheetml/2006/main" count="138" uniqueCount="78">
  <si>
    <t>Ps =</t>
  </si>
  <si>
    <t>Qs</t>
  </si>
  <si>
    <t>Pe=</t>
  </si>
  <si>
    <t>Qe=</t>
  </si>
  <si>
    <t>TR=</t>
  </si>
  <si>
    <t>Consider the following:</t>
  </si>
  <si>
    <t>A. Market Conditions:</t>
  </si>
  <si>
    <t>TC =</t>
  </si>
  <si>
    <t>Q</t>
  </si>
  <si>
    <t>If the firm is in a competitive industry, determine its profit-maximizing output:</t>
  </si>
  <si>
    <t>TR =</t>
  </si>
  <si>
    <t>Competitive Firm Market Share =</t>
  </si>
  <si>
    <t>Set Supply Intercept</t>
  </si>
  <si>
    <t>Set Supply Coefficient</t>
  </si>
  <si>
    <t>(Based on assumption of isocosts among all firms)</t>
  </si>
  <si>
    <t>Based on competitive market forces, derive the terminal competitive equilibrium of the firm</t>
  </si>
  <si>
    <t>Q = f(ATC=MC)</t>
  </si>
  <si>
    <t>Pe = f(MC)</t>
  </si>
  <si>
    <t>TC=</t>
  </si>
  <si>
    <t>New Market Equilibrium Price =</t>
  </si>
  <si>
    <t>New Market Total Revenue =</t>
  </si>
  <si>
    <t>Market Quantity for zero economic profits =</t>
  </si>
  <si>
    <t>Verify New Market Equilibrium Quantity =</t>
  </si>
  <si>
    <t>New Market Supply Intercept =</t>
  </si>
  <si>
    <t>Total Fixed Cost (Set by Opp.Cost of Capital)</t>
  </si>
  <si>
    <t>(reciprocal of the competitive firm market share)</t>
  </si>
  <si>
    <t>(zero profits are earned where ATC=MC=P=MR of the individual firm)</t>
  </si>
  <si>
    <t>(solved by setting the zero profit quantity into the marginal cost function)</t>
  </si>
  <si>
    <t>Pd</t>
  </si>
  <si>
    <t>Ps Base</t>
  </si>
  <si>
    <t>Ps Adjusted</t>
  </si>
  <si>
    <t>Pe Base</t>
  </si>
  <si>
    <t>Pe Adjusted</t>
  </si>
  <si>
    <t>ATC</t>
  </si>
  <si>
    <t>MC</t>
  </si>
  <si>
    <t>P Base</t>
  </si>
  <si>
    <t>P Adjusted</t>
  </si>
  <si>
    <t>Dr. P. LeBel</t>
  </si>
  <si>
    <t>MC =</t>
  </si>
  <si>
    <t>MR = AR = P =</t>
  </si>
  <si>
    <t>Instructions:</t>
  </si>
  <si>
    <t>This module has three sections:  1. The base case study; 2. The solution tableau; 3. The case</t>
  </si>
  <si>
    <t>study control panel.  Once you have completed part one and checked your results in part two</t>
  </si>
  <si>
    <t>Simulation</t>
  </si>
  <si>
    <t>Set Demand Intercept</t>
  </si>
  <si>
    <t>Set Demand Coefficient</t>
  </si>
  <si>
    <t>Set First Order Total Cost Coefficient</t>
  </si>
  <si>
    <t>Set Second Order Total Cost Coefficient</t>
  </si>
  <si>
    <t>Initial Competitive Equilibrium of the Firm</t>
  </si>
  <si>
    <t>Equiproportional Initial Number of Firms =</t>
  </si>
  <si>
    <t>Initial Market equilibrium conditions are:</t>
  </si>
  <si>
    <t>you can reset values under the control panel to set up a new problem.  The intercept term of</t>
  </si>
  <si>
    <t>the demand equation must be greater than the intercept term of the supply equation to derive</t>
  </si>
  <si>
    <t>a consistent solution.  The accompanying graph displays automatic solution values.</t>
  </si>
  <si>
    <t>Point Own-Price Point Elast. Demand=</t>
  </si>
  <si>
    <t>B. Individual Firm Conditions:</t>
  </si>
  <si>
    <t>Cost Function:</t>
  </si>
  <si>
    <t>Reference Base Case</t>
  </si>
  <si>
    <t>Accounting Rate of Return on Sales =</t>
  </si>
  <si>
    <t>Qe= f(MC=MR) =</t>
  </si>
  <si>
    <t xml:space="preserve"> (based on isocost functions among all firms)</t>
  </si>
  <si>
    <t>Economic Profit =</t>
  </si>
  <si>
    <t>Economic Rate of Return on Sales =</t>
  </si>
  <si>
    <r>
      <t>Q</t>
    </r>
    <r>
      <rPr>
        <b/>
        <vertAlign val="superscript"/>
        <sz val="10"/>
        <rFont val="Helv"/>
        <family val="0"/>
      </rPr>
      <t>2</t>
    </r>
  </si>
  <si>
    <t xml:space="preserve">How many firms are there in a competitive market and what is the relationship between the number of firms and competitive social welfare?  </t>
  </si>
  <si>
    <t xml:space="preserve">The standard answer is that competition requires an infinitely large number of buyers and sellers to achieve maximum economic efficiency.  </t>
  </si>
  <si>
    <t xml:space="preserve">Since most industries have far fewer firms, we look here at the relationship between the number of firms, or the degree of producer density, </t>
  </si>
  <si>
    <t>in a given market and the degree of economic efficiency.</t>
  </si>
  <si>
    <t>Set opportunity cost of capital:</t>
  </si>
  <si>
    <t>Opportunity Cost of Capital:</t>
  </si>
  <si>
    <t>Pd =</t>
  </si>
  <si>
    <t>Qd</t>
  </si>
  <si>
    <t>Basic Market Dynamics</t>
  </si>
  <si>
    <t>Basic Market Dynamics Solution Tableau</t>
  </si>
  <si>
    <t>Basic Market Dynamics Control Panel</t>
  </si>
  <si>
    <t xml:space="preserve"> (set ATC=MC and solve for the equilibrium quantity)</t>
  </si>
  <si>
    <t xml:space="preserve"> (Insert the new P and Q and supply coefficient to derive the new supply intercept)</t>
  </si>
  <si>
    <t>© 1999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</si>
</sst>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0.\ "/>
    <numFmt numFmtId="166" formatCode="0.0000"/>
    <numFmt numFmtId="167" formatCode="&quot;$&quot;#,###;\-&quot;$&quot;#,###"/>
    <numFmt numFmtId="168" formatCode="#,###;\-&quot;$&quot;#,###"/>
    <numFmt numFmtId="169" formatCode="&quot;$&quot;#,##0.00"/>
    <numFmt numFmtId="170" formatCode="\+0.00"/>
    <numFmt numFmtId="171" formatCode="0.000000000000"/>
    <numFmt numFmtId="172" formatCode="0.0000000000"/>
    <numFmt numFmtId="173" formatCode="0.0000\ \="/>
    <numFmt numFmtId="174" formatCode="\(0.00\)\x"/>
    <numFmt numFmtId="175" formatCode="\(&quot;$&quot;#,##0.00\)\÷"/>
    <numFmt numFmtId="176" formatCode="\(&quot;$&quot;#,##0.00\)"/>
    <numFmt numFmtId="177" formatCode="\(0.0000\)\x"/>
    <numFmt numFmtId="178" formatCode="\(0.0000\)"/>
    <numFmt numFmtId="179" formatCode="\(0.0000\)\÷"/>
    <numFmt numFmtId="180" formatCode="&quot;$&quot;#,##0"/>
    <numFmt numFmtId="181" formatCode="#,##0.00000000000000"/>
    <numFmt numFmtId="182" formatCode="0.0"/>
    <numFmt numFmtId="183" formatCode="#,##0.0000"/>
    <numFmt numFmtId="184" formatCode="\Q\ \ \+0.0000"/>
    <numFmt numFmtId="185" formatCode="\Q\ \ \+\ \ 0.0000"/>
    <numFmt numFmtId="186" formatCode="\+\ \ 0.0000"/>
    <numFmt numFmtId="187" formatCode="0.000000"/>
    <numFmt numFmtId="188" formatCode="&quot;$&quot;#,##0.0000"/>
    <numFmt numFmtId="189" formatCode="\+\ 0.000000"/>
    <numFmt numFmtId="190" formatCode="\+\ \ 0.0000;\ \-\ 0.0000"/>
    <numFmt numFmtId="191" formatCode="0.0000\ \ "/>
    <numFmt numFmtId="192" formatCode="0.0000\ \ \ "/>
    <numFmt numFmtId="193" formatCode="\+0.00\Q"/>
  </numFmts>
  <fonts count="1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vertAlign val="superscript"/>
      <sz val="10"/>
      <name val="Helv"/>
      <family val="0"/>
    </font>
    <font>
      <b/>
      <sz val="12"/>
      <color indexed="12"/>
      <name val="Helv"/>
      <family val="0"/>
    </font>
    <font>
      <sz val="8.5"/>
      <name val="Helv"/>
      <family val="0"/>
    </font>
    <font>
      <sz val="11.25"/>
      <name val="Helv"/>
      <family val="0"/>
    </font>
    <font>
      <b/>
      <sz val="10"/>
      <color indexed="12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5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left"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2" fontId="8" fillId="0" borderId="11" xfId="0" applyNumberFormat="1" applyFont="1" applyBorder="1" applyAlignment="1">
      <alignment/>
    </xf>
    <xf numFmtId="169" fontId="8" fillId="0" borderId="11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6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 vertical="center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4" fontId="8" fillId="0" borderId="11" xfId="0" applyNumberFormat="1" applyFont="1" applyBorder="1" applyAlignment="1">
      <alignment/>
    </xf>
    <xf numFmtId="10" fontId="7" fillId="0" borderId="13" xfId="0" applyNumberFormat="1" applyFont="1" applyBorder="1" applyAlignment="1">
      <alignment horizontal="center"/>
    </xf>
    <xf numFmtId="186" fontId="8" fillId="0" borderId="12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186" fontId="7" fillId="0" borderId="12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0" fontId="7" fillId="0" borderId="10" xfId="0" applyNumberFormat="1" applyFont="1" applyBorder="1" applyAlignment="1">
      <alignment horizontal="right"/>
    </xf>
    <xf numFmtId="10" fontId="7" fillId="0" borderId="10" xfId="0" applyNumberFormat="1" applyFont="1" applyBorder="1" applyAlignment="1">
      <alignment/>
    </xf>
    <xf numFmtId="170" fontId="8" fillId="0" borderId="6" xfId="0" applyNumberFormat="1" applyFont="1" applyBorder="1" applyAlignment="1">
      <alignment/>
    </xf>
    <xf numFmtId="170" fontId="8" fillId="0" borderId="7" xfId="0" applyNumberFormat="1" applyFont="1" applyBorder="1" applyAlignment="1">
      <alignment horizontal="center"/>
    </xf>
    <xf numFmtId="193" fontId="7" fillId="0" borderId="12" xfId="0" applyNumberFormat="1" applyFont="1" applyBorder="1" applyAlignment="1">
      <alignment/>
    </xf>
    <xf numFmtId="186" fontId="7" fillId="0" borderId="12" xfId="0" applyNumberFormat="1" applyFont="1" applyBorder="1" applyAlignment="1">
      <alignment horizontal="right"/>
    </xf>
    <xf numFmtId="186" fontId="8" fillId="0" borderId="0" xfId="0" applyNumberFormat="1" applyFont="1" applyBorder="1" applyAlignment="1">
      <alignment horizontal="center"/>
    </xf>
    <xf numFmtId="183" fontId="7" fillId="0" borderId="7" xfId="0" applyNumberFormat="1" applyFont="1" applyBorder="1" applyAlignment="1">
      <alignment/>
    </xf>
    <xf numFmtId="40" fontId="7" fillId="0" borderId="12" xfId="0" applyNumberFormat="1" applyFont="1" applyBorder="1" applyAlignment="1">
      <alignment/>
    </xf>
    <xf numFmtId="40" fontId="7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4" fontId="7" fillId="0" borderId="7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" fontId="7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183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Competitive Market Adjustment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09725"/>
          <c:w val="0.96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Sheet1!$C$114</c:f>
              <c:strCache>
                <c:ptCount val="1"/>
                <c:pt idx="0">
                  <c:v>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Sheet1!$B$115:$B$388</c:f>
              <c:numCach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</c:numCache>
            </c:numRef>
          </c:cat>
          <c:val>
            <c:numRef>
              <c:f>Sheet1!$C$115:$C$388</c:f>
              <c:numCach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Sheet1!$D$114</c:f>
              <c:strCache>
                <c:ptCount val="1"/>
                <c:pt idx="0">
                  <c:v>Ps Base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Sheet1!$B$115:$B$388</c:f>
              <c:numCach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</c:numCache>
            </c:numRef>
          </c:cat>
          <c:val>
            <c:numRef>
              <c:f>Sheet1!$D$115:$D$388</c:f>
              <c:numCach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Sheet1!$E$114</c:f>
              <c:strCache>
                <c:ptCount val="1"/>
                <c:pt idx="0">
                  <c:v>Ps Adjusted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numRef>
              <c:f>Sheet1!$B$115:$B$388</c:f>
              <c:numCach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</c:numCache>
            </c:numRef>
          </c:cat>
          <c:val>
            <c:numRef>
              <c:f>Sheet1!$E$115:$E$388</c:f>
              <c:numCach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Sheet1!$F$114</c:f>
              <c:strCache>
                <c:ptCount val="1"/>
                <c:pt idx="0">
                  <c:v>Pe Base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Sheet1!$B$115:$B$388</c:f>
              <c:numCach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</c:numCache>
            </c:numRef>
          </c:cat>
          <c:val>
            <c:numRef>
              <c:f>Sheet1!$F$115:$F$388</c:f>
              <c:numCach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Sheet1!$G$114</c:f>
              <c:strCache>
                <c:ptCount val="1"/>
                <c:pt idx="0">
                  <c:v>Pe Adjusted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Sheet1!$B$115:$B$388</c:f>
              <c:numCach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</c:numCache>
            </c:numRef>
          </c:cat>
          <c:val>
            <c:numRef>
              <c:f>Sheet1!$G$115:$G$388</c:f>
              <c:numCache>
                <c:ptCount val="2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</c:numCache>
            </c:numRef>
          </c:val>
          <c:smooth val="0"/>
        </c:ser>
        <c:marker val="1"/>
        <c:axId val="51502465"/>
        <c:axId val="60869002"/>
      </c:lineChart>
      <c:catAx>
        <c:axId val="5150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69002"/>
        <c:crosses val="autoZero"/>
        <c:auto val="1"/>
        <c:lblOffset val="100"/>
        <c:noMultiLvlLbl val="0"/>
      </c:catAx>
      <c:valAx>
        <c:axId val="60869002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crossAx val="51502465"/>
        <c:crossesAt val="1"/>
        <c:crossBetween val="between"/>
        <c:dispUnits/>
      </c:valAx>
      <c:spPr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92475"/>
          <c:w val="0.939"/>
          <c:h val="0.05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Profit Maximizing Equilibrium of the Firm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75"/>
          <c:y val="0.11625"/>
          <c:w val="0.926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Sheet1!$I$114</c:f>
              <c:strCache>
                <c:ptCount val="1"/>
                <c:pt idx="0">
                  <c:v>ATC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Sheet1!$I$115:$I$125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Sheet1!$J$114</c:f>
              <c:strCache>
                <c:ptCount val="1"/>
                <c:pt idx="0">
                  <c:v>MC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Sheet1!$J$115:$J$125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Sheet1!$K$114</c:f>
              <c:strCache>
                <c:ptCount val="1"/>
                <c:pt idx="0">
                  <c:v>P Base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Sheet1!$K$115:$K$125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Sheet1!$L$114</c:f>
              <c:strCache>
                <c:ptCount val="1"/>
                <c:pt idx="0">
                  <c:v>P Adjusted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Sheet1!$L$115:$L$125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950107"/>
        <c:axId val="31442100"/>
      </c:lineChart>
      <c:catAx>
        <c:axId val="109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42100"/>
        <c:crosses val="autoZero"/>
        <c:auto val="1"/>
        <c:lblOffset val="100"/>
        <c:noMultiLvlLbl val="0"/>
      </c:catAx>
      <c:valAx>
        <c:axId val="31442100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crossAx val="10950107"/>
        <c:crossesAt val="1"/>
        <c:crossBetween val="between"/>
        <c:dispUnits/>
      </c:valAx>
      <c:spPr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2125"/>
          <c:w val="0.8685"/>
          <c:h val="0.05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111</xdr:row>
      <xdr:rowOff>142875</xdr:rowOff>
    </xdr:from>
    <xdr:to>
      <xdr:col>6</xdr:col>
      <xdr:colOff>400050</xdr:colOff>
      <xdr:row>388</xdr:row>
      <xdr:rowOff>85725</xdr:rowOff>
    </xdr:to>
    <xdr:graphicFrame>
      <xdr:nvGraphicFramePr>
        <xdr:cNvPr id="1" name="Chart 1"/>
        <xdr:cNvGraphicFramePr/>
      </xdr:nvGraphicFramePr>
      <xdr:xfrm>
        <a:off x="142875" y="20888325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111</xdr:row>
      <xdr:rowOff>133350</xdr:rowOff>
    </xdr:from>
    <xdr:to>
      <xdr:col>11</xdr:col>
      <xdr:colOff>323850</xdr:colOff>
      <xdr:row>388</xdr:row>
      <xdr:rowOff>76200</xdr:rowOff>
    </xdr:to>
    <xdr:graphicFrame>
      <xdr:nvGraphicFramePr>
        <xdr:cNvPr id="2" name="Chart 6"/>
        <xdr:cNvGraphicFramePr/>
      </xdr:nvGraphicFramePr>
      <xdr:xfrm>
        <a:off x="4895850" y="20878800"/>
        <a:ext cx="4467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8"/>
  <sheetViews>
    <sheetView tabSelected="1" workbookViewId="0" topLeftCell="A1">
      <selection activeCell="B2" sqref="B2"/>
    </sheetView>
  </sheetViews>
  <sheetFormatPr defaultColWidth="11.421875" defaultRowHeight="12"/>
  <cols>
    <col min="1" max="1" width="5.421875" style="1" customWidth="1"/>
    <col min="2" max="2" width="9.00390625" style="1" customWidth="1"/>
    <col min="3" max="4" width="12.00390625" style="1" customWidth="1"/>
    <col min="5" max="5" width="12.57421875" style="1" customWidth="1"/>
    <col min="6" max="6" width="15.421875" style="1" customWidth="1"/>
    <col min="7" max="8" width="15.8515625" style="1" customWidth="1"/>
    <col min="9" max="9" width="16.8515625" style="0" customWidth="1"/>
    <col min="10" max="10" width="11.00390625" style="1" customWidth="1"/>
    <col min="11" max="11" width="9.57421875" style="1" customWidth="1"/>
    <col min="12" max="12" width="8.00390625" style="1" customWidth="1"/>
    <col min="13" max="13" width="2.57421875" style="1" customWidth="1"/>
    <col min="14" max="14" width="9.57421875" style="1" customWidth="1"/>
    <col min="15" max="15" width="8.57421875" style="1" customWidth="1"/>
    <col min="16" max="17" width="6.00390625" style="1" customWidth="1"/>
    <col min="18" max="18" width="9.8515625" style="1" customWidth="1"/>
    <col min="19" max="22" width="15.8515625" style="1" customWidth="1"/>
    <col min="23" max="23" width="10.57421875" style="1" customWidth="1"/>
    <col min="24" max="24" width="6.00390625" style="1" customWidth="1"/>
    <col min="25" max="25" width="9.00390625" style="1" customWidth="1"/>
    <col min="26" max="26" width="6.140625" style="1" customWidth="1"/>
    <col min="27" max="27" width="15.8515625" style="1" customWidth="1"/>
    <col min="28" max="29" width="8.140625" style="1" customWidth="1"/>
    <col min="30" max="30" width="9.8515625" style="1" customWidth="1"/>
    <col min="31" max="31" width="16.8515625" style="1" customWidth="1"/>
    <col min="32" max="33" width="15.8515625" style="1" customWidth="1"/>
    <col min="34" max="34" width="14.00390625" style="1" customWidth="1"/>
    <col min="35" max="35" width="5.421875" style="0" customWidth="1"/>
    <col min="38" max="38" width="4.8515625" style="1" customWidth="1"/>
    <col min="39" max="40" width="11.00390625" style="1" customWidth="1"/>
    <col min="41" max="41" width="12.00390625" style="2" customWidth="1"/>
    <col min="42" max="42" width="11.00390625" style="2" customWidth="1"/>
    <col min="43" max="43" width="17.421875" style="3" customWidth="1"/>
    <col min="44" max="44" width="15.8515625" style="3" customWidth="1"/>
    <col min="45" max="16384" width="11.00390625" style="1" customWidth="1"/>
  </cols>
  <sheetData>
    <row r="1" spans="24:26" ht="15" thickBot="1">
      <c r="X1"/>
      <c r="Y1"/>
      <c r="Z1"/>
    </row>
    <row r="2" spans="4:44" ht="15" thickBot="1">
      <c r="D2" s="5"/>
      <c r="E2" s="7"/>
      <c r="F2" s="8" t="s">
        <v>72</v>
      </c>
      <c r="G2" s="7"/>
      <c r="H2" s="9"/>
      <c r="I2" s="1"/>
      <c r="L2"/>
      <c r="M2"/>
      <c r="N2"/>
      <c r="O2"/>
      <c r="P2"/>
      <c r="Q2"/>
      <c r="S2" s="5"/>
      <c r="T2" s="7"/>
      <c r="U2" s="8" t="s">
        <v>74</v>
      </c>
      <c r="V2" s="7"/>
      <c r="W2" s="6"/>
      <c r="X2" s="10"/>
      <c r="AO2" s="1"/>
      <c r="AP2" s="1"/>
      <c r="AQ2" s="1"/>
      <c r="AR2" s="1"/>
    </row>
    <row r="3" spans="2:44" ht="15" thickBot="1">
      <c r="B3" s="23" t="s">
        <v>77</v>
      </c>
      <c r="I3" s="1"/>
      <c r="J3" s="2" t="s">
        <v>37</v>
      </c>
      <c r="L3"/>
      <c r="M3"/>
      <c r="N3"/>
      <c r="O3"/>
      <c r="P3"/>
      <c r="Q3"/>
      <c r="X3" s="2" t="s">
        <v>37</v>
      </c>
      <c r="AH3"/>
      <c r="AK3" s="1"/>
      <c r="AN3" s="2"/>
      <c r="AP3" s="3"/>
      <c r="AR3" s="1"/>
    </row>
    <row r="4" spans="2:44" ht="15" thickBot="1">
      <c r="B4" s="12" t="s">
        <v>40</v>
      </c>
      <c r="C4" s="13"/>
      <c r="D4" s="13"/>
      <c r="E4" s="13"/>
      <c r="F4" s="13"/>
      <c r="G4" s="13"/>
      <c r="H4" s="13"/>
      <c r="I4" s="13"/>
      <c r="J4" s="13"/>
      <c r="K4" s="11"/>
      <c r="S4" s="2"/>
      <c r="T4" s="20"/>
      <c r="U4" s="26" t="s">
        <v>43</v>
      </c>
      <c r="V4" s="19" t="s">
        <v>57</v>
      </c>
      <c r="W4"/>
      <c r="X4"/>
      <c r="Y4"/>
      <c r="AH4"/>
      <c r="AK4" s="1"/>
      <c r="AO4" s="1"/>
      <c r="AP4" s="1"/>
      <c r="AQ4" s="1"/>
      <c r="AR4" s="1"/>
    </row>
    <row r="5" spans="2:44" ht="15" thickBot="1">
      <c r="B5" s="11"/>
      <c r="C5" s="4" t="s">
        <v>41</v>
      </c>
      <c r="D5" s="4"/>
      <c r="E5" s="4"/>
      <c r="F5" s="4"/>
      <c r="G5" s="4"/>
      <c r="H5" s="4"/>
      <c r="I5" s="4"/>
      <c r="J5" s="4"/>
      <c r="K5" s="11"/>
      <c r="S5"/>
      <c r="T5" s="33" t="s">
        <v>44</v>
      </c>
      <c r="U5" s="18">
        <v>60</v>
      </c>
      <c r="V5" s="18">
        <v>60</v>
      </c>
      <c r="X5"/>
      <c r="Y5"/>
      <c r="AH5"/>
      <c r="AK5" s="1"/>
      <c r="AO5" s="1"/>
      <c r="AP5" s="1"/>
      <c r="AQ5" s="1"/>
      <c r="AR5" s="1"/>
    </row>
    <row r="6" spans="2:44" ht="15" thickBot="1">
      <c r="B6" s="11"/>
      <c r="C6" s="4" t="s">
        <v>42</v>
      </c>
      <c r="D6" s="4"/>
      <c r="E6" s="4"/>
      <c r="F6" s="4"/>
      <c r="G6" s="4"/>
      <c r="H6" s="4"/>
      <c r="I6" s="4"/>
      <c r="J6" s="4"/>
      <c r="K6" s="11"/>
      <c r="S6"/>
      <c r="T6" s="33" t="s">
        <v>45</v>
      </c>
      <c r="U6" s="52">
        <v>-0.06</v>
      </c>
      <c r="V6" s="52">
        <v>-0.06</v>
      </c>
      <c r="X6"/>
      <c r="Y6"/>
      <c r="AH6"/>
      <c r="AK6" s="1"/>
      <c r="AO6" s="1"/>
      <c r="AP6" s="1"/>
      <c r="AQ6" s="1"/>
      <c r="AR6" s="1"/>
    </row>
    <row r="7" spans="2:44" ht="15" thickBot="1">
      <c r="B7" s="11"/>
      <c r="C7" s="4" t="s">
        <v>51</v>
      </c>
      <c r="D7" s="4"/>
      <c r="E7" s="4"/>
      <c r="F7" s="4"/>
      <c r="G7" s="4"/>
      <c r="H7" s="4"/>
      <c r="I7" s="4"/>
      <c r="J7" s="4"/>
      <c r="K7" s="11"/>
      <c r="S7"/>
      <c r="T7" s="33" t="s">
        <v>12</v>
      </c>
      <c r="U7" s="52">
        <v>20</v>
      </c>
      <c r="V7" s="52">
        <v>20</v>
      </c>
      <c r="X7"/>
      <c r="Y7"/>
      <c r="AH7"/>
      <c r="AK7" s="1"/>
      <c r="AO7" s="1"/>
      <c r="AP7" s="1"/>
      <c r="AQ7" s="1"/>
      <c r="AR7" s="1"/>
    </row>
    <row r="8" spans="2:44" ht="15" thickBot="1">
      <c r="B8" s="11"/>
      <c r="C8" s="4" t="s">
        <v>52</v>
      </c>
      <c r="D8" s="4"/>
      <c r="E8" s="4"/>
      <c r="F8" s="4"/>
      <c r="G8" s="4"/>
      <c r="H8" s="4"/>
      <c r="I8" s="4"/>
      <c r="J8" s="4"/>
      <c r="K8" s="11"/>
      <c r="S8"/>
      <c r="T8" s="33" t="s">
        <v>13</v>
      </c>
      <c r="U8" s="52">
        <v>0.2</v>
      </c>
      <c r="V8" s="52">
        <v>0.2</v>
      </c>
      <c r="X8"/>
      <c r="Y8"/>
      <c r="AH8"/>
      <c r="AK8" s="1"/>
      <c r="AO8" s="1"/>
      <c r="AP8" s="1"/>
      <c r="AQ8" s="1"/>
      <c r="AR8" s="1"/>
    </row>
    <row r="9" spans="2:44" ht="15" thickBot="1">
      <c r="B9" s="14"/>
      <c r="C9" s="15" t="s">
        <v>53</v>
      </c>
      <c r="D9" s="15"/>
      <c r="E9" s="15"/>
      <c r="F9" s="15"/>
      <c r="G9" s="15"/>
      <c r="H9" s="15"/>
      <c r="I9" s="15"/>
      <c r="J9" s="15"/>
      <c r="K9" s="11"/>
      <c r="S9"/>
      <c r="T9" s="33" t="s">
        <v>24</v>
      </c>
      <c r="U9" s="52">
        <v>4</v>
      </c>
      <c r="V9" s="52">
        <v>4</v>
      </c>
      <c r="X9"/>
      <c r="Y9"/>
      <c r="AH9"/>
      <c r="AK9" s="1"/>
      <c r="AO9" s="1"/>
      <c r="AP9" s="1"/>
      <c r="AQ9" s="1"/>
      <c r="AR9" s="1"/>
    </row>
    <row r="10" spans="2:44" ht="15" thickBot="1">
      <c r="B10" s="4"/>
      <c r="C10" s="4"/>
      <c r="D10" s="4"/>
      <c r="E10" s="4"/>
      <c r="F10" s="4"/>
      <c r="G10" s="4"/>
      <c r="H10" s="4"/>
      <c r="I10" s="4"/>
      <c r="J10" s="4"/>
      <c r="K10" s="4"/>
      <c r="S10"/>
      <c r="T10" s="33" t="s">
        <v>46</v>
      </c>
      <c r="U10" s="18">
        <v>41</v>
      </c>
      <c r="V10" s="18">
        <v>41</v>
      </c>
      <c r="X10"/>
      <c r="Y10"/>
      <c r="AH10"/>
      <c r="AK10" s="1"/>
      <c r="AO10" s="1"/>
      <c r="AP10" s="1"/>
      <c r="AQ10" s="1"/>
      <c r="AR10" s="1"/>
    </row>
    <row r="11" spans="1:44" ht="15" thickBot="1">
      <c r="A11" s="23"/>
      <c r="B11" s="24" t="s">
        <v>64</v>
      </c>
      <c r="C11" s="24"/>
      <c r="D11" s="24"/>
      <c r="E11" s="24"/>
      <c r="F11" s="24"/>
      <c r="G11" s="24"/>
      <c r="H11" s="24"/>
      <c r="I11" s="24"/>
      <c r="J11" s="24"/>
      <c r="K11" s="24"/>
      <c r="L11" s="23"/>
      <c r="S11" s="2"/>
      <c r="T11" s="33" t="s">
        <v>47</v>
      </c>
      <c r="U11" s="53">
        <v>0.8</v>
      </c>
      <c r="V11" s="53">
        <v>0.8</v>
      </c>
      <c r="X11"/>
      <c r="Y11"/>
      <c r="AH11"/>
      <c r="AK11" s="1"/>
      <c r="AO11" s="1"/>
      <c r="AP11" s="1"/>
      <c r="AQ11" s="1"/>
      <c r="AR11" s="1"/>
    </row>
    <row r="12" spans="1:44" ht="15" thickBot="1">
      <c r="A12" s="23"/>
      <c r="B12" s="24" t="s">
        <v>65</v>
      </c>
      <c r="C12" s="24"/>
      <c r="D12" s="24"/>
      <c r="E12" s="24"/>
      <c r="F12" s="24"/>
      <c r="G12" s="24"/>
      <c r="H12" s="24"/>
      <c r="I12" s="24"/>
      <c r="J12" s="24"/>
      <c r="K12" s="24"/>
      <c r="L12" s="23"/>
      <c r="R12"/>
      <c r="S12" s="2"/>
      <c r="T12" s="33" t="s">
        <v>68</v>
      </c>
      <c r="U12" s="18">
        <v>10</v>
      </c>
      <c r="V12" s="57">
        <v>0.1</v>
      </c>
      <c r="W12" s="23"/>
      <c r="X12"/>
      <c r="Y12"/>
      <c r="AH12"/>
      <c r="AK12" s="1"/>
      <c r="AO12" s="1"/>
      <c r="AP12" s="1"/>
      <c r="AQ12" s="1"/>
      <c r="AR12" s="1"/>
    </row>
    <row r="13" spans="1:44" ht="13.5">
      <c r="A13" s="23"/>
      <c r="B13" s="23" t="s">
        <v>66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R13"/>
      <c r="X13"/>
      <c r="Y13"/>
      <c r="AH13"/>
      <c r="AK13" s="1"/>
      <c r="AO13" s="1"/>
      <c r="AP13" s="1"/>
      <c r="AQ13" s="1"/>
      <c r="AR13" s="1"/>
    </row>
    <row r="14" spans="1:44" ht="13.5">
      <c r="A14" s="23"/>
      <c r="B14" s="23" t="s">
        <v>67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P14"/>
      <c r="Q14"/>
      <c r="W14"/>
      <c r="X14"/>
      <c r="Y14"/>
      <c r="AH14"/>
      <c r="AK14" s="1"/>
      <c r="AO14" s="1"/>
      <c r="AP14" s="1"/>
      <c r="AQ14" s="1"/>
      <c r="AR14" s="1"/>
    </row>
    <row r="15" spans="1:44" ht="13.5">
      <c r="A15" s="23"/>
      <c r="B15" s="26" t="s">
        <v>5</v>
      </c>
      <c r="C15" s="23"/>
      <c r="D15" s="24"/>
      <c r="E15" s="25"/>
      <c r="F15" s="24"/>
      <c r="G15" s="23"/>
      <c r="H15" s="23"/>
      <c r="I15" s="23"/>
      <c r="J15" s="23"/>
      <c r="K15" s="23"/>
      <c r="L15" s="23"/>
      <c r="O15"/>
      <c r="P15"/>
      <c r="R15"/>
      <c r="S15" s="65"/>
      <c r="T15"/>
      <c r="U15"/>
      <c r="V15"/>
      <c r="W15"/>
      <c r="X15"/>
      <c r="AG15"/>
      <c r="AH15"/>
      <c r="AJ15" s="1"/>
      <c r="AK15" s="1"/>
      <c r="AO15" s="1"/>
      <c r="AP15" s="1"/>
      <c r="AQ15" s="1"/>
      <c r="AR15" s="1"/>
    </row>
    <row r="16" spans="1:44" ht="15" thickBot="1">
      <c r="A16" s="23"/>
      <c r="B16" s="23"/>
      <c r="C16" s="26" t="s">
        <v>6</v>
      </c>
      <c r="D16" s="23"/>
      <c r="E16" s="23"/>
      <c r="F16" s="23"/>
      <c r="G16" s="23"/>
      <c r="H16" s="23"/>
      <c r="I16" s="23"/>
      <c r="J16" s="23"/>
      <c r="K16" s="23"/>
      <c r="L16" s="23"/>
      <c r="O16"/>
      <c r="R16"/>
      <c r="S16"/>
      <c r="T16"/>
      <c r="U16"/>
      <c r="W16"/>
      <c r="X16"/>
      <c r="AG16"/>
      <c r="AH16"/>
      <c r="AJ16" s="1"/>
      <c r="AK16" s="1"/>
      <c r="AO16" s="1"/>
      <c r="AP16" s="1"/>
      <c r="AQ16" s="1"/>
      <c r="AR16" s="1"/>
    </row>
    <row r="17" spans="1:45" ht="15" thickBot="1">
      <c r="A17" s="23"/>
      <c r="B17" s="23"/>
      <c r="C17" s="22" t="s">
        <v>70</v>
      </c>
      <c r="D17" s="27">
        <f>$U$5</f>
        <v>60</v>
      </c>
      <c r="E17" s="42">
        <f>$U$6</f>
        <v>-0.06</v>
      </c>
      <c r="F17" s="28" t="s">
        <v>71</v>
      </c>
      <c r="G17" s="23"/>
      <c r="H17" s="23"/>
      <c r="I17" s="23"/>
      <c r="J17" s="23"/>
      <c r="K17" s="23"/>
      <c r="L17" s="23"/>
      <c r="O17"/>
      <c r="P17"/>
      <c r="W17"/>
      <c r="X17"/>
      <c r="AG17"/>
      <c r="AH17"/>
      <c r="AJ17" s="1"/>
      <c r="AK17" s="1"/>
      <c r="AO17" s="1"/>
      <c r="AP17" s="1"/>
      <c r="AQ17" s="1"/>
      <c r="AR17"/>
      <c r="AS17"/>
    </row>
    <row r="18" spans="1:45" ht="15" thickBot="1">
      <c r="A18" s="23"/>
      <c r="B18" s="23"/>
      <c r="C18" s="26"/>
      <c r="D18" s="23"/>
      <c r="E18" s="45"/>
      <c r="F18" s="26"/>
      <c r="G18" s="23"/>
      <c r="H18" s="35"/>
      <c r="I18" s="36" t="s">
        <v>69</v>
      </c>
      <c r="J18" s="50">
        <f>$U$12/100</f>
        <v>0.1</v>
      </c>
      <c r="K18" s="23"/>
      <c r="L18" s="23"/>
      <c r="O18"/>
      <c r="P18"/>
      <c r="W18"/>
      <c r="X18"/>
      <c r="AG18"/>
      <c r="AH18"/>
      <c r="AJ18" s="1"/>
      <c r="AK18" s="1"/>
      <c r="AO18" s="1"/>
      <c r="AP18" s="1"/>
      <c r="AQ18" s="1"/>
      <c r="AR18"/>
      <c r="AS18"/>
    </row>
    <row r="19" spans="1:45" ht="15" thickBot="1">
      <c r="A19" s="23"/>
      <c r="B19" s="23"/>
      <c r="C19" s="22" t="s">
        <v>0</v>
      </c>
      <c r="D19" s="27">
        <f>$U$7</f>
        <v>20</v>
      </c>
      <c r="E19" s="54">
        <f>$U$8</f>
        <v>0.2</v>
      </c>
      <c r="F19" s="28" t="s">
        <v>1</v>
      </c>
      <c r="G19" s="34"/>
      <c r="H19" s="13"/>
      <c r="K19" s="23"/>
      <c r="L19" s="23"/>
      <c r="O19"/>
      <c r="P19"/>
      <c r="W19"/>
      <c r="X19"/>
      <c r="AG19"/>
      <c r="AH19"/>
      <c r="AJ19" s="1"/>
      <c r="AK19" s="1"/>
      <c r="AM19"/>
      <c r="AN19"/>
      <c r="AO19"/>
      <c r="AP19"/>
      <c r="AQ19"/>
      <c r="AR19"/>
      <c r="AS19"/>
    </row>
    <row r="20" spans="1:45" ht="13.5">
      <c r="A20" s="23"/>
      <c r="B20" s="23"/>
      <c r="C20" s="26" t="s">
        <v>55</v>
      </c>
      <c r="D20" s="23"/>
      <c r="E20" s="23"/>
      <c r="G20" s="41"/>
      <c r="H20" s="46"/>
      <c r="I20" s="23"/>
      <c r="J20" s="23"/>
      <c r="K20" s="23"/>
      <c r="L20" s="23"/>
      <c r="M20"/>
      <c r="N20"/>
      <c r="W20"/>
      <c r="AG20"/>
      <c r="AH20"/>
      <c r="AJ20" s="1"/>
      <c r="AK20" s="1"/>
      <c r="AM20"/>
      <c r="AN20"/>
      <c r="AO20"/>
      <c r="AP20"/>
      <c r="AQ20"/>
      <c r="AR20"/>
      <c r="AS20"/>
    </row>
    <row r="21" spans="1:45" ht="15" thickBot="1">
      <c r="A21" s="23"/>
      <c r="B21" s="23"/>
      <c r="C21" s="48" t="s">
        <v>56</v>
      </c>
      <c r="D21" s="44"/>
      <c r="E21" s="23"/>
      <c r="F21" s="23"/>
      <c r="G21" s="23"/>
      <c r="H21" s="23"/>
      <c r="I21" s="23"/>
      <c r="J21" s="23"/>
      <c r="K21" s="23"/>
      <c r="L21"/>
      <c r="M21"/>
      <c r="N21"/>
      <c r="W21"/>
      <c r="AG21"/>
      <c r="AH21"/>
      <c r="AJ21" s="1"/>
      <c r="AK21" s="1"/>
      <c r="AM21"/>
      <c r="AN21"/>
      <c r="AO21"/>
      <c r="AP21"/>
      <c r="AQ21"/>
      <c r="AR21"/>
      <c r="AS21"/>
    </row>
    <row r="22" spans="1:44" ht="15" thickBot="1">
      <c r="A22" s="23"/>
      <c r="B22" s="23"/>
      <c r="C22" s="22" t="s">
        <v>7</v>
      </c>
      <c r="D22" s="64">
        <f>IPMT($U$12,1,10,-0.4)</f>
        <v>4</v>
      </c>
      <c r="E22" s="60">
        <f>$U$10</f>
        <v>41</v>
      </c>
      <c r="F22" s="61">
        <f>$U$11</f>
        <v>0.8</v>
      </c>
      <c r="G22" s="43" t="s">
        <v>63</v>
      </c>
      <c r="H22" s="23"/>
      <c r="I22" s="23"/>
      <c r="J22" s="23"/>
      <c r="K22"/>
      <c r="L22"/>
      <c r="M22"/>
      <c r="N22"/>
      <c r="X22"/>
      <c r="AF22"/>
      <c r="AG22"/>
      <c r="AH22"/>
      <c r="AI22" s="1"/>
      <c r="AJ22" s="1"/>
      <c r="AK22" s="1"/>
      <c r="AL22"/>
      <c r="AM22"/>
      <c r="AN22"/>
      <c r="AO22"/>
      <c r="AP22"/>
      <c r="AQ22"/>
      <c r="AR22"/>
    </row>
    <row r="23" spans="1:44" ht="13.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/>
      <c r="N23"/>
      <c r="X23"/>
      <c r="AF23"/>
      <c r="AG23"/>
      <c r="AH23"/>
      <c r="AI23" s="1"/>
      <c r="AJ23" s="1"/>
      <c r="AK23" s="1"/>
      <c r="AL23"/>
      <c r="AM23"/>
      <c r="AN23"/>
      <c r="AO23"/>
      <c r="AP23"/>
      <c r="AQ23"/>
      <c r="AR23"/>
    </row>
    <row r="24" spans="1:45" ht="15" thickBot="1">
      <c r="A24" s="23"/>
      <c r="B24" s="31">
        <v>1</v>
      </c>
      <c r="C24" s="26" t="s">
        <v>50</v>
      </c>
      <c r="D24" s="23"/>
      <c r="E24" s="23"/>
      <c r="F24" s="23"/>
      <c r="G24" s="23"/>
      <c r="H24" s="23"/>
      <c r="I24" s="23"/>
      <c r="J24" s="23"/>
      <c r="K24" s="23"/>
      <c r="L24" s="23"/>
      <c r="M24"/>
      <c r="N24"/>
      <c r="AG24"/>
      <c r="AH24"/>
      <c r="AJ24" s="1"/>
      <c r="AK24" s="1"/>
      <c r="AM24"/>
      <c r="AN24"/>
      <c r="AO24"/>
      <c r="AP24"/>
      <c r="AQ24"/>
      <c r="AR24"/>
      <c r="AS24"/>
    </row>
    <row r="25" spans="1:45" ht="15" thickBot="1">
      <c r="A25" s="23"/>
      <c r="B25" s="31"/>
      <c r="C25" s="23"/>
      <c r="D25" s="23"/>
      <c r="E25" s="29" t="s">
        <v>3</v>
      </c>
      <c r="F25" s="49"/>
      <c r="G25" s="47"/>
      <c r="H25" s="23"/>
      <c r="I25" s="23"/>
      <c r="J25" s="23"/>
      <c r="K25" s="23"/>
      <c r="L25" s="23"/>
      <c r="M25"/>
      <c r="N25"/>
      <c r="AG25"/>
      <c r="AH25"/>
      <c r="AJ25" s="1"/>
      <c r="AK25" s="1"/>
      <c r="AM25"/>
      <c r="AN25"/>
      <c r="AO25"/>
      <c r="AP25"/>
      <c r="AQ25"/>
      <c r="AR25"/>
      <c r="AS25"/>
    </row>
    <row r="26" spans="1:45" ht="15" thickBot="1">
      <c r="A26" s="23"/>
      <c r="B26" s="31"/>
      <c r="C26" s="23"/>
      <c r="D26" s="23"/>
      <c r="E26" s="29" t="s">
        <v>2</v>
      </c>
      <c r="F26" s="39"/>
      <c r="I26" s="23"/>
      <c r="J26" s="23"/>
      <c r="K26" s="23"/>
      <c r="L26" s="23"/>
      <c r="Y26"/>
      <c r="Z26"/>
      <c r="AA26"/>
      <c r="AB26"/>
      <c r="AC26"/>
      <c r="AD26"/>
      <c r="AE26"/>
      <c r="AF26"/>
      <c r="AG26"/>
      <c r="AH26"/>
      <c r="AJ26" s="1"/>
      <c r="AK26" s="1"/>
      <c r="AM26"/>
      <c r="AN26"/>
      <c r="AO26"/>
      <c r="AP26"/>
      <c r="AQ26"/>
      <c r="AR26"/>
      <c r="AS26"/>
    </row>
    <row r="27" spans="1:46" ht="15" thickBot="1">
      <c r="A27" s="23"/>
      <c r="B27" s="31"/>
      <c r="C27" s="23"/>
      <c r="D27" s="23"/>
      <c r="E27" s="29" t="s">
        <v>4</v>
      </c>
      <c r="F27" s="38"/>
      <c r="G27" s="47"/>
      <c r="H27" s="23"/>
      <c r="I27" s="23"/>
      <c r="J27" s="23"/>
      <c r="K27" s="23"/>
      <c r="L27" s="23"/>
      <c r="AA27"/>
      <c r="AB27"/>
      <c r="AC27"/>
      <c r="AD27"/>
      <c r="AE27"/>
      <c r="AF27"/>
      <c r="AG27"/>
      <c r="AH27"/>
      <c r="AK27" s="1"/>
      <c r="AN27"/>
      <c r="AO27"/>
      <c r="AP27"/>
      <c r="AQ27"/>
      <c r="AR27"/>
      <c r="AS27"/>
      <c r="AT27"/>
    </row>
    <row r="28" spans="1:46" ht="15" thickBot="1">
      <c r="A28" s="23"/>
      <c r="B28" s="32"/>
      <c r="C28" s="23"/>
      <c r="D28" s="23"/>
      <c r="E28" s="33" t="s">
        <v>54</v>
      </c>
      <c r="F28" s="37"/>
      <c r="G28" s="47"/>
      <c r="H28" s="23"/>
      <c r="I28" s="23"/>
      <c r="J28" s="23"/>
      <c r="K28" s="23"/>
      <c r="L28" s="23"/>
      <c r="Z28"/>
      <c r="AA28"/>
      <c r="AB28"/>
      <c r="AC28"/>
      <c r="AD28"/>
      <c r="AE28"/>
      <c r="AF28"/>
      <c r="AG28"/>
      <c r="AH28"/>
      <c r="AK28" s="1"/>
      <c r="AN28"/>
      <c r="AO28"/>
      <c r="AP28"/>
      <c r="AQ28"/>
      <c r="AR28"/>
      <c r="AS28"/>
      <c r="AT28"/>
    </row>
    <row r="29" spans="1:46" ht="13.5">
      <c r="A29" s="23"/>
      <c r="B29" s="32"/>
      <c r="C29" s="23"/>
      <c r="D29" s="23"/>
      <c r="E29" s="23"/>
      <c r="F29" s="23"/>
      <c r="G29" s="23"/>
      <c r="H29" s="23"/>
      <c r="I29" s="23"/>
      <c r="J29" s="23"/>
      <c r="K29" s="23"/>
      <c r="L29" s="23"/>
      <c r="Z29"/>
      <c r="AA29"/>
      <c r="AB29"/>
      <c r="AC29"/>
      <c r="AD29"/>
      <c r="AE29"/>
      <c r="AF29"/>
      <c r="AG29"/>
      <c r="AH29"/>
      <c r="AK29" s="1"/>
      <c r="AN29"/>
      <c r="AO29"/>
      <c r="AP29"/>
      <c r="AQ29"/>
      <c r="AR29"/>
      <c r="AS29"/>
      <c r="AT29"/>
    </row>
    <row r="30" spans="1:46" ht="15" thickBot="1">
      <c r="A30" s="23"/>
      <c r="B30" s="31">
        <v>2</v>
      </c>
      <c r="C30" s="26" t="s">
        <v>9</v>
      </c>
      <c r="D30" s="23"/>
      <c r="E30" s="23"/>
      <c r="F30" s="23"/>
      <c r="G30" s="23"/>
      <c r="H30" s="23"/>
      <c r="I30" s="23"/>
      <c r="J30" s="23"/>
      <c r="K30" s="23"/>
      <c r="L30" s="23"/>
      <c r="Z30"/>
      <c r="AA30"/>
      <c r="AB30"/>
      <c r="AC30"/>
      <c r="AD30"/>
      <c r="AE30"/>
      <c r="AF30"/>
      <c r="AG30"/>
      <c r="AH30"/>
      <c r="AK30" s="1"/>
      <c r="AN30"/>
      <c r="AO30"/>
      <c r="AP30"/>
      <c r="AQ30"/>
      <c r="AR30"/>
      <c r="AS30"/>
      <c r="AT30"/>
    </row>
    <row r="31" spans="1:46" ht="15" thickBot="1">
      <c r="A31" s="23"/>
      <c r="B31" s="31"/>
      <c r="C31" s="26"/>
      <c r="D31" s="23"/>
      <c r="E31" s="33" t="s">
        <v>38</v>
      </c>
      <c r="F31" s="58">
        <f>E22</f>
        <v>41</v>
      </c>
      <c r="G31" s="51">
        <f>2*F22</f>
        <v>1.6</v>
      </c>
      <c r="H31" s="28" t="s">
        <v>8</v>
      </c>
      <c r="I31" s="23"/>
      <c r="J31" s="23"/>
      <c r="K31" s="23"/>
      <c r="L31" s="23"/>
      <c r="Z31"/>
      <c r="AA31"/>
      <c r="AB31"/>
      <c r="AC31"/>
      <c r="AD31"/>
      <c r="AE31"/>
      <c r="AF31"/>
      <c r="AG31"/>
      <c r="AH31"/>
      <c r="AK31" s="1"/>
      <c r="AN31"/>
      <c r="AO31"/>
      <c r="AP31"/>
      <c r="AQ31"/>
      <c r="AR31"/>
      <c r="AS31"/>
      <c r="AT31"/>
    </row>
    <row r="32" spans="1:46" ht="15" thickBot="1">
      <c r="A32" s="23"/>
      <c r="B32" s="55"/>
      <c r="C32" s="30"/>
      <c r="D32" s="24"/>
      <c r="E32" s="29"/>
      <c r="F32" s="59" t="s">
        <v>48</v>
      </c>
      <c r="I32" s="24"/>
      <c r="J32" s="24"/>
      <c r="K32" s="24"/>
      <c r="L32" s="24"/>
      <c r="Z32"/>
      <c r="AA32"/>
      <c r="AB32"/>
      <c r="AC32"/>
      <c r="AD32"/>
      <c r="AE32"/>
      <c r="AF32"/>
      <c r="AG32"/>
      <c r="AH32"/>
      <c r="AK32" s="1"/>
      <c r="AN32"/>
      <c r="AO32"/>
      <c r="AP32"/>
      <c r="AQ32"/>
      <c r="AR32"/>
      <c r="AS32"/>
      <c r="AT32"/>
    </row>
    <row r="33" spans="1:46" ht="15" thickBot="1">
      <c r="A33" s="23"/>
      <c r="B33" s="31"/>
      <c r="C33" s="26"/>
      <c r="D33" s="23"/>
      <c r="E33" s="33" t="s">
        <v>39</v>
      </c>
      <c r="F33" s="16"/>
      <c r="I33" s="23"/>
      <c r="J33" s="23"/>
      <c r="K33" s="23"/>
      <c r="L33" s="23"/>
      <c r="Z33"/>
      <c r="AA33"/>
      <c r="AB33"/>
      <c r="AC33"/>
      <c r="AD33"/>
      <c r="AE33"/>
      <c r="AF33"/>
      <c r="AG33"/>
      <c r="AH33"/>
      <c r="AK33" s="1"/>
      <c r="AN33"/>
      <c r="AO33"/>
      <c r="AP33"/>
      <c r="AQ33"/>
      <c r="AR33"/>
      <c r="AS33"/>
      <c r="AT33"/>
    </row>
    <row r="34" spans="1:46" ht="15" thickBot="1">
      <c r="A34" s="23"/>
      <c r="B34" s="32"/>
      <c r="C34" s="23"/>
      <c r="D34" s="23"/>
      <c r="E34" s="33" t="s">
        <v>59</v>
      </c>
      <c r="F34" s="18"/>
      <c r="I34" s="23"/>
      <c r="J34" s="23"/>
      <c r="K34" s="23"/>
      <c r="L34" s="23"/>
      <c r="Z34"/>
      <c r="AA34"/>
      <c r="AB34"/>
      <c r="AC34"/>
      <c r="AD34"/>
      <c r="AE34"/>
      <c r="AF34"/>
      <c r="AG34"/>
      <c r="AH34"/>
      <c r="AK34" s="1"/>
      <c r="AN34"/>
      <c r="AO34"/>
      <c r="AP34"/>
      <c r="AQ34"/>
      <c r="AR34"/>
      <c r="AS34"/>
      <c r="AT34"/>
    </row>
    <row r="35" spans="1:44" ht="15" thickBot="1">
      <c r="A35" s="23"/>
      <c r="B35" s="32"/>
      <c r="C35" s="23"/>
      <c r="D35" s="23"/>
      <c r="E35" s="33" t="s">
        <v>10</v>
      </c>
      <c r="F35" s="16"/>
      <c r="I35" s="23"/>
      <c r="J35" s="23"/>
      <c r="K35" s="23"/>
      <c r="L35" s="23"/>
      <c r="Z35"/>
      <c r="AA35"/>
      <c r="AB35"/>
      <c r="AC35"/>
      <c r="AD35"/>
      <c r="AE35"/>
      <c r="AF35"/>
      <c r="AG35"/>
      <c r="AH35"/>
      <c r="AK35" s="1"/>
      <c r="AN35" s="2"/>
      <c r="AP35" s="3"/>
      <c r="AR35" s="1"/>
    </row>
    <row r="36" spans="1:44" ht="15" thickBot="1">
      <c r="A36" s="23"/>
      <c r="B36" s="32"/>
      <c r="C36" s="23"/>
      <c r="D36" s="23"/>
      <c r="E36" s="33" t="s">
        <v>7</v>
      </c>
      <c r="F36" s="16"/>
      <c r="I36" s="23"/>
      <c r="J36" s="23"/>
      <c r="K36" s="23"/>
      <c r="L36" s="23"/>
      <c r="Z36"/>
      <c r="AA36"/>
      <c r="AB36"/>
      <c r="AC36"/>
      <c r="AD36"/>
      <c r="AE36"/>
      <c r="AF36"/>
      <c r="AG36"/>
      <c r="AH36"/>
      <c r="AK36" s="1"/>
      <c r="AN36" s="2"/>
      <c r="AP36" s="3"/>
      <c r="AR36" s="1"/>
    </row>
    <row r="37" spans="1:44" ht="15" thickBot="1">
      <c r="A37" s="23"/>
      <c r="B37" s="32"/>
      <c r="C37" s="23"/>
      <c r="D37" s="23"/>
      <c r="E37" s="33" t="s">
        <v>61</v>
      </c>
      <c r="F37" s="16"/>
      <c r="I37" s="23"/>
      <c r="J37" s="23"/>
      <c r="K37" s="23"/>
      <c r="L37" s="23"/>
      <c r="Z37"/>
      <c r="AA37"/>
      <c r="AB37"/>
      <c r="AC37"/>
      <c r="AD37"/>
      <c r="AE37"/>
      <c r="AF37"/>
      <c r="AG37"/>
      <c r="AH37"/>
      <c r="AK37" s="1"/>
      <c r="AN37" s="2"/>
      <c r="AP37" s="3"/>
      <c r="AR37" s="1"/>
    </row>
    <row r="38" spans="1:44" ht="15" thickBot="1">
      <c r="A38" s="23"/>
      <c r="B38" s="32"/>
      <c r="C38" s="23"/>
      <c r="D38" s="23"/>
      <c r="E38" s="33" t="s">
        <v>62</v>
      </c>
      <c r="F38" s="56"/>
      <c r="I38" s="23"/>
      <c r="J38" s="23"/>
      <c r="K38" s="23"/>
      <c r="L38" s="23"/>
      <c r="Z38"/>
      <c r="AA38"/>
      <c r="AB38"/>
      <c r="AC38"/>
      <c r="AD38"/>
      <c r="AE38"/>
      <c r="AF38"/>
      <c r="AG38"/>
      <c r="AH38"/>
      <c r="AK38" s="1"/>
      <c r="AN38" s="2"/>
      <c r="AP38" s="3"/>
      <c r="AR38" s="1"/>
    </row>
    <row r="39" spans="1:44" ht="15" thickBot="1">
      <c r="A39" s="23"/>
      <c r="B39" s="32"/>
      <c r="C39" s="23"/>
      <c r="D39" s="23"/>
      <c r="E39" s="33" t="s">
        <v>58</v>
      </c>
      <c r="F39" s="56"/>
      <c r="I39" s="23"/>
      <c r="J39" s="23"/>
      <c r="K39" s="23"/>
      <c r="L39" s="23"/>
      <c r="Z39"/>
      <c r="AA39"/>
      <c r="AB39"/>
      <c r="AC39"/>
      <c r="AD39"/>
      <c r="AE39"/>
      <c r="AF39"/>
      <c r="AG39"/>
      <c r="AH39"/>
      <c r="AK39" s="1"/>
      <c r="AN39" s="2"/>
      <c r="AP39" s="3"/>
      <c r="AR39" s="1"/>
    </row>
    <row r="40" spans="1:44" ht="15" thickBot="1">
      <c r="A40" s="23"/>
      <c r="B40" s="32"/>
      <c r="C40" s="23"/>
      <c r="D40" s="23"/>
      <c r="E40" s="33" t="s">
        <v>11</v>
      </c>
      <c r="F40" s="57"/>
      <c r="G40" s="23" t="s">
        <v>14</v>
      </c>
      <c r="I40" s="23"/>
      <c r="J40" s="23"/>
      <c r="K40" s="23"/>
      <c r="L40" s="23"/>
      <c r="Z40"/>
      <c r="AA40"/>
      <c r="AB40"/>
      <c r="AC40"/>
      <c r="AD40"/>
      <c r="AE40"/>
      <c r="AF40"/>
      <c r="AG40"/>
      <c r="AH40"/>
      <c r="AK40" s="1"/>
      <c r="AN40" s="2"/>
      <c r="AP40" s="3"/>
      <c r="AR40" s="1"/>
    </row>
    <row r="41" spans="1:44" ht="15" thickBot="1">
      <c r="A41" s="23"/>
      <c r="B41" s="32"/>
      <c r="C41" s="23"/>
      <c r="D41" s="23"/>
      <c r="E41" s="33" t="s">
        <v>49</v>
      </c>
      <c r="F41" s="18"/>
      <c r="G41" s="23" t="s">
        <v>25</v>
      </c>
      <c r="I41" s="23"/>
      <c r="J41" s="23"/>
      <c r="K41" s="23"/>
      <c r="L41" s="23"/>
      <c r="Z41"/>
      <c r="AA41"/>
      <c r="AB41"/>
      <c r="AC41"/>
      <c r="AD41"/>
      <c r="AE41"/>
      <c r="AF41"/>
      <c r="AG41"/>
      <c r="AH41"/>
      <c r="AK41" s="1"/>
      <c r="AN41" s="2"/>
      <c r="AP41" s="3"/>
      <c r="AR41" s="1"/>
    </row>
    <row r="42" spans="1:44" ht="13.5">
      <c r="A42" s="23"/>
      <c r="B42"/>
      <c r="C42"/>
      <c r="D42"/>
      <c r="E42"/>
      <c r="F42"/>
      <c r="G42"/>
      <c r="H42"/>
      <c r="J42"/>
      <c r="K42"/>
      <c r="L42"/>
      <c r="Z42"/>
      <c r="AA42"/>
      <c r="AB42"/>
      <c r="AC42"/>
      <c r="AD42"/>
      <c r="AE42"/>
      <c r="AF42"/>
      <c r="AG42"/>
      <c r="AH42"/>
      <c r="AK42" s="1"/>
      <c r="AN42" s="2"/>
      <c r="AP42" s="3"/>
      <c r="AR42" s="1"/>
    </row>
    <row r="43" spans="1:44" ht="15" thickBot="1">
      <c r="A43" s="23"/>
      <c r="B43"/>
      <c r="C43"/>
      <c r="D43"/>
      <c r="E43"/>
      <c r="F43" s="62" t="s">
        <v>15</v>
      </c>
      <c r="G43" s="30"/>
      <c r="H43"/>
      <c r="J43"/>
      <c r="K43"/>
      <c r="L43"/>
      <c r="Z43"/>
      <c r="AA43"/>
      <c r="AB43"/>
      <c r="AC43"/>
      <c r="AD43"/>
      <c r="AE43"/>
      <c r="AF43"/>
      <c r="AG43"/>
      <c r="AH43"/>
      <c r="AK43" s="1"/>
      <c r="AN43" s="2"/>
      <c r="AP43" s="3"/>
      <c r="AR43" s="1"/>
    </row>
    <row r="44" spans="1:44" ht="15" thickBot="1">
      <c r="A44" s="23"/>
      <c r="B44"/>
      <c r="C44"/>
      <c r="D44"/>
      <c r="E44" s="33" t="s">
        <v>16</v>
      </c>
      <c r="F44" s="17"/>
      <c r="G44" s="23" t="s">
        <v>75</v>
      </c>
      <c r="H44"/>
      <c r="J44"/>
      <c r="K44"/>
      <c r="L44"/>
      <c r="Z44"/>
      <c r="AA44"/>
      <c r="AB44"/>
      <c r="AC44"/>
      <c r="AD44"/>
      <c r="AE44"/>
      <c r="AF44"/>
      <c r="AG44"/>
      <c r="AH44"/>
      <c r="AK44" s="1"/>
      <c r="AN44" s="2"/>
      <c r="AP44" s="3"/>
      <c r="AR44" s="1"/>
    </row>
    <row r="45" spans="1:44" ht="15" thickBot="1">
      <c r="A45" s="23"/>
      <c r="B45"/>
      <c r="C45"/>
      <c r="D45"/>
      <c r="E45" s="26" t="s">
        <v>17</v>
      </c>
      <c r="F45" s="16"/>
      <c r="G45" s="40" t="s">
        <v>27</v>
      </c>
      <c r="H45"/>
      <c r="J45"/>
      <c r="K45"/>
      <c r="L45"/>
      <c r="Z45"/>
      <c r="AA45"/>
      <c r="AB45"/>
      <c r="AC45"/>
      <c r="AD45"/>
      <c r="AE45"/>
      <c r="AF45"/>
      <c r="AG45"/>
      <c r="AH45"/>
      <c r="AK45" s="1"/>
      <c r="AN45" s="2"/>
      <c r="AP45" s="3"/>
      <c r="AR45" s="1"/>
    </row>
    <row r="46" spans="1:44" ht="15" thickBot="1">
      <c r="A46" s="23"/>
      <c r="B46"/>
      <c r="C46"/>
      <c r="D46"/>
      <c r="E46" s="33" t="s">
        <v>4</v>
      </c>
      <c r="F46" s="16"/>
      <c r="G46" s="23"/>
      <c r="H46"/>
      <c r="J46"/>
      <c r="K46"/>
      <c r="L46"/>
      <c r="Z46"/>
      <c r="AA46"/>
      <c r="AB46"/>
      <c r="AC46"/>
      <c r="AD46"/>
      <c r="AE46"/>
      <c r="AF46"/>
      <c r="AG46"/>
      <c r="AH46"/>
      <c r="AK46" s="1"/>
      <c r="AN46" s="2"/>
      <c r="AP46" s="3"/>
      <c r="AR46" s="1"/>
    </row>
    <row r="47" spans="1:44" ht="15" thickBot="1">
      <c r="A47" s="23"/>
      <c r="B47"/>
      <c r="C47"/>
      <c r="D47"/>
      <c r="E47" s="33" t="s">
        <v>18</v>
      </c>
      <c r="F47" s="16"/>
      <c r="G47" s="23"/>
      <c r="H47"/>
      <c r="J47"/>
      <c r="K47"/>
      <c r="L47"/>
      <c r="Z47"/>
      <c r="AA47"/>
      <c r="AB47"/>
      <c r="AC47"/>
      <c r="AD47"/>
      <c r="AE47"/>
      <c r="AF47"/>
      <c r="AG47"/>
      <c r="AH47"/>
      <c r="AK47" s="1"/>
      <c r="AN47" s="2"/>
      <c r="AP47" s="3"/>
      <c r="AR47" s="1"/>
    </row>
    <row r="48" spans="1:44" ht="15" thickBot="1">
      <c r="A48" s="23"/>
      <c r="B48"/>
      <c r="C48"/>
      <c r="D48"/>
      <c r="E48" s="33" t="s">
        <v>61</v>
      </c>
      <c r="F48" s="16"/>
      <c r="G48" s="23"/>
      <c r="H48"/>
      <c r="J48"/>
      <c r="K48"/>
      <c r="L48"/>
      <c r="Z48"/>
      <c r="AA48"/>
      <c r="AB48"/>
      <c r="AC48"/>
      <c r="AD48"/>
      <c r="AE48"/>
      <c r="AF48"/>
      <c r="AG48"/>
      <c r="AH48"/>
      <c r="AK48" s="1"/>
      <c r="AN48" s="2"/>
      <c r="AP48" s="3"/>
      <c r="AR48" s="1"/>
    </row>
    <row r="49" spans="1:44" ht="15" thickBot="1">
      <c r="A49" s="23"/>
      <c r="B49"/>
      <c r="C49"/>
      <c r="D49"/>
      <c r="E49" s="33" t="s">
        <v>62</v>
      </c>
      <c r="F49" s="57"/>
      <c r="G49" s="23"/>
      <c r="H49"/>
      <c r="J49"/>
      <c r="K49"/>
      <c r="L49"/>
      <c r="Z49"/>
      <c r="AA49"/>
      <c r="AB49"/>
      <c r="AC49"/>
      <c r="AD49"/>
      <c r="AE49"/>
      <c r="AF49"/>
      <c r="AG49"/>
      <c r="AH49"/>
      <c r="AK49" s="1"/>
      <c r="AN49" s="2"/>
      <c r="AP49" s="3"/>
      <c r="AR49" s="1"/>
    </row>
    <row r="50" spans="1:44" ht="15" thickBot="1">
      <c r="A50" s="23"/>
      <c r="B50"/>
      <c r="C50"/>
      <c r="D50"/>
      <c r="E50" s="33" t="s">
        <v>58</v>
      </c>
      <c r="F50" s="57"/>
      <c r="G50" s="23"/>
      <c r="H50"/>
      <c r="J50"/>
      <c r="K50"/>
      <c r="L50"/>
      <c r="Z50"/>
      <c r="AA50"/>
      <c r="AB50"/>
      <c r="AC50"/>
      <c r="AD50"/>
      <c r="AE50"/>
      <c r="AF50"/>
      <c r="AG50"/>
      <c r="AH50"/>
      <c r="AK50" s="1"/>
      <c r="AN50" s="2"/>
      <c r="AP50" s="3"/>
      <c r="AR50" s="1"/>
    </row>
    <row r="51" spans="1:44" ht="15" thickBot="1">
      <c r="A51" s="23"/>
      <c r="B51"/>
      <c r="C51"/>
      <c r="D51"/>
      <c r="E51" s="33" t="s">
        <v>21</v>
      </c>
      <c r="F51" s="18"/>
      <c r="G51"/>
      <c r="H51"/>
      <c r="J51"/>
      <c r="K51"/>
      <c r="L51"/>
      <c r="Z51"/>
      <c r="AA51"/>
      <c r="AB51"/>
      <c r="AC51"/>
      <c r="AD51"/>
      <c r="AE51"/>
      <c r="AF51"/>
      <c r="AG51"/>
      <c r="AH51"/>
      <c r="AK51" s="1"/>
      <c r="AN51" s="2"/>
      <c r="AP51" s="3"/>
      <c r="AR51" s="1"/>
    </row>
    <row r="52" spans="1:44" ht="15" thickBot="1">
      <c r="A52" s="23"/>
      <c r="B52"/>
      <c r="C52"/>
      <c r="D52"/>
      <c r="E52" s="33" t="s">
        <v>23</v>
      </c>
      <c r="F52" s="18"/>
      <c r="G52" s="23" t="s">
        <v>76</v>
      </c>
      <c r="H52"/>
      <c r="J52"/>
      <c r="K52"/>
      <c r="L52"/>
      <c r="Z52"/>
      <c r="AA52"/>
      <c r="AB52"/>
      <c r="AC52"/>
      <c r="AD52"/>
      <c r="AE52"/>
      <c r="AF52"/>
      <c r="AG52"/>
      <c r="AH52"/>
      <c r="AK52" s="1"/>
      <c r="AN52" s="2"/>
      <c r="AP52" s="3"/>
      <c r="AR52" s="1"/>
    </row>
    <row r="53" spans="1:44" ht="15" thickBot="1">
      <c r="A53" s="23"/>
      <c r="B53"/>
      <c r="C53"/>
      <c r="D53"/>
      <c r="E53" s="33" t="s">
        <v>22</v>
      </c>
      <c r="F53" s="18"/>
      <c r="G53"/>
      <c r="H53"/>
      <c r="J53"/>
      <c r="K53"/>
      <c r="L53"/>
      <c r="Z53"/>
      <c r="AA53"/>
      <c r="AB53"/>
      <c r="AC53"/>
      <c r="AD53"/>
      <c r="AE53"/>
      <c r="AF53"/>
      <c r="AG53"/>
      <c r="AH53"/>
      <c r="AK53" s="1"/>
      <c r="AN53" s="2"/>
      <c r="AP53" s="3"/>
      <c r="AR53" s="1"/>
    </row>
    <row r="54" spans="1:44" ht="15" thickBot="1">
      <c r="A54" s="23"/>
      <c r="B54"/>
      <c r="C54"/>
      <c r="D54"/>
      <c r="E54" s="33" t="s">
        <v>19</v>
      </c>
      <c r="F54" s="16"/>
      <c r="G54" s="23"/>
      <c r="H54"/>
      <c r="J54"/>
      <c r="K54"/>
      <c r="L54"/>
      <c r="Z54"/>
      <c r="AA54"/>
      <c r="AB54"/>
      <c r="AC54"/>
      <c r="AD54"/>
      <c r="AE54"/>
      <c r="AF54"/>
      <c r="AG54"/>
      <c r="AH54"/>
      <c r="AK54" s="1"/>
      <c r="AN54" s="2"/>
      <c r="AP54" s="3"/>
      <c r="AR54" s="1"/>
    </row>
    <row r="55" spans="1:44" ht="15" thickBot="1">
      <c r="A55" s="23"/>
      <c r="B55"/>
      <c r="C55"/>
      <c r="D55"/>
      <c r="E55" s="33" t="s">
        <v>20</v>
      </c>
      <c r="F55" s="16"/>
      <c r="H55"/>
      <c r="J55"/>
      <c r="K55"/>
      <c r="L55"/>
      <c r="Z55"/>
      <c r="AA55"/>
      <c r="AB55"/>
      <c r="AC55"/>
      <c r="AD55"/>
      <c r="AE55"/>
      <c r="AF55"/>
      <c r="AG55"/>
      <c r="AH55"/>
      <c r="AK55" s="1"/>
      <c r="AN55" s="2"/>
      <c r="AP55" s="3"/>
      <c r="AR55" s="1"/>
    </row>
    <row r="56" spans="1:44" ht="15" thickBot="1">
      <c r="A56" s="23"/>
      <c r="B56"/>
      <c r="C56"/>
      <c r="D56"/>
      <c r="E56" s="33" t="s">
        <v>11</v>
      </c>
      <c r="F56" s="57"/>
      <c r="G56" s="23" t="s">
        <v>60</v>
      </c>
      <c r="H56"/>
      <c r="J56"/>
      <c r="K56"/>
      <c r="L56"/>
      <c r="Z56"/>
      <c r="AA56"/>
      <c r="AB56"/>
      <c r="AC56"/>
      <c r="AD56"/>
      <c r="AE56"/>
      <c r="AF56"/>
      <c r="AG56"/>
      <c r="AH56"/>
      <c r="AK56" s="1"/>
      <c r="AN56" s="2"/>
      <c r="AP56" s="3"/>
      <c r="AR56" s="1"/>
    </row>
    <row r="57" spans="1:44" ht="15" thickBot="1">
      <c r="A57" s="23"/>
      <c r="B57"/>
      <c r="C57"/>
      <c r="D57"/>
      <c r="E57" s="33" t="s">
        <v>49</v>
      </c>
      <c r="F57" s="17"/>
      <c r="G57" s="23" t="s">
        <v>25</v>
      </c>
      <c r="H57"/>
      <c r="J57"/>
      <c r="K57"/>
      <c r="L57"/>
      <c r="Z57"/>
      <c r="AA57"/>
      <c r="AB57"/>
      <c r="AC57"/>
      <c r="AD57"/>
      <c r="AE57"/>
      <c r="AF57"/>
      <c r="AG57"/>
      <c r="AH57"/>
      <c r="AK57" s="1"/>
      <c r="AN57" s="2"/>
      <c r="AP57" s="3"/>
      <c r="AR57" s="1"/>
    </row>
    <row r="58" spans="1:44" ht="13.5">
      <c r="A58" s="23"/>
      <c r="B58"/>
      <c r="C58"/>
      <c r="D58"/>
      <c r="E58" s="26"/>
      <c r="F58" s="63"/>
      <c r="G58" s="23"/>
      <c r="H58"/>
      <c r="J58"/>
      <c r="K58"/>
      <c r="L58"/>
      <c r="Z58"/>
      <c r="AA58"/>
      <c r="AB58"/>
      <c r="AC58"/>
      <c r="AD58"/>
      <c r="AE58"/>
      <c r="AF58"/>
      <c r="AG58"/>
      <c r="AH58"/>
      <c r="AK58" s="1"/>
      <c r="AN58" s="2"/>
      <c r="AP58" s="3"/>
      <c r="AR58" s="1"/>
    </row>
    <row r="59" spans="1:44" ht="13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Z59"/>
      <c r="AA59"/>
      <c r="AB59"/>
      <c r="AC59"/>
      <c r="AD59"/>
      <c r="AE59"/>
      <c r="AF59"/>
      <c r="AG59"/>
      <c r="AH59"/>
      <c r="AK59" s="1"/>
      <c r="AN59" s="2"/>
      <c r="AP59" s="3"/>
      <c r="AR59" s="1"/>
    </row>
    <row r="60" spans="1:44" ht="13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Z60"/>
      <c r="AA60"/>
      <c r="AB60"/>
      <c r="AC60"/>
      <c r="AD60"/>
      <c r="AE60"/>
      <c r="AF60"/>
      <c r="AG60"/>
      <c r="AH60"/>
      <c r="AK60" s="1"/>
      <c r="AN60" s="2"/>
      <c r="AP60" s="3"/>
      <c r="AR60" s="1"/>
    </row>
    <row r="61" spans="1:44" ht="13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Z61"/>
      <c r="AA61"/>
      <c r="AB61"/>
      <c r="AC61"/>
      <c r="AD61"/>
      <c r="AE61"/>
      <c r="AF61"/>
      <c r="AG61"/>
      <c r="AH61"/>
      <c r="AK61" s="1"/>
      <c r="AN61" s="2"/>
      <c r="AP61" s="3"/>
      <c r="AR61" s="1"/>
    </row>
    <row r="62" spans="1:44" ht="13.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Z62"/>
      <c r="AA62"/>
      <c r="AB62"/>
      <c r="AC62"/>
      <c r="AD62"/>
      <c r="AE62"/>
      <c r="AF62"/>
      <c r="AG62"/>
      <c r="AH62"/>
      <c r="AK62" s="1"/>
      <c r="AN62" s="2"/>
      <c r="AP62" s="3"/>
      <c r="AR62" s="1"/>
    </row>
    <row r="63" spans="1:44" ht="13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Z63"/>
      <c r="AA63"/>
      <c r="AB63"/>
      <c r="AC63"/>
      <c r="AD63"/>
      <c r="AE63"/>
      <c r="AF63"/>
      <c r="AG63"/>
      <c r="AH63"/>
      <c r="AK63" s="1"/>
      <c r="AN63" s="2"/>
      <c r="AP63" s="3"/>
      <c r="AR63" s="1"/>
    </row>
    <row r="64" spans="1:34" ht="13.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AA64"/>
      <c r="AB64"/>
      <c r="AC64"/>
      <c r="AD64"/>
      <c r="AE64"/>
      <c r="AF64"/>
      <c r="AG64"/>
      <c r="AH64"/>
    </row>
    <row r="65" spans="1:34" ht="13.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AA65"/>
      <c r="AB65"/>
      <c r="AC65"/>
      <c r="AD65"/>
      <c r="AE65"/>
      <c r="AF65"/>
      <c r="AG65"/>
      <c r="AH65"/>
    </row>
    <row r="66" spans="1:34" ht="15" thickBo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AA66"/>
      <c r="AB66"/>
      <c r="AC66"/>
      <c r="AD66"/>
      <c r="AE66"/>
      <c r="AF66"/>
      <c r="AG66"/>
      <c r="AH66"/>
    </row>
    <row r="67" spans="3:34" ht="15" thickBot="1">
      <c r="C67" s="66"/>
      <c r="D67" s="67"/>
      <c r="E67" s="67"/>
      <c r="F67" s="68" t="s">
        <v>73</v>
      </c>
      <c r="G67" s="67"/>
      <c r="H67" s="67"/>
      <c r="I67" s="69"/>
      <c r="L67" s="23"/>
      <c r="AA67"/>
      <c r="AB67"/>
      <c r="AC67"/>
      <c r="AD67"/>
      <c r="AE67"/>
      <c r="AF67"/>
      <c r="AG67"/>
      <c r="AH67"/>
    </row>
    <row r="68" spans="9:34" ht="13.5">
      <c r="I68" s="1"/>
      <c r="J68" s="2" t="s">
        <v>37</v>
      </c>
      <c r="L68" s="23"/>
      <c r="AA68"/>
      <c r="AB68"/>
      <c r="AC68"/>
      <c r="AD68"/>
      <c r="AE68"/>
      <c r="AF68"/>
      <c r="AG68"/>
      <c r="AH68"/>
    </row>
    <row r="69" spans="1:44" ht="13.5">
      <c r="A69" s="23"/>
      <c r="B69" s="26" t="s">
        <v>5</v>
      </c>
      <c r="C69" s="23"/>
      <c r="D69" s="24"/>
      <c r="E69" s="25"/>
      <c r="F69" s="24"/>
      <c r="G69" s="23"/>
      <c r="H69" s="23"/>
      <c r="I69" s="23"/>
      <c r="J69" s="23"/>
      <c r="K69" s="23"/>
      <c r="L69" s="23"/>
      <c r="Z69"/>
      <c r="AA69"/>
      <c r="AB69"/>
      <c r="AC69"/>
      <c r="AD69"/>
      <c r="AE69"/>
      <c r="AF69"/>
      <c r="AG69"/>
      <c r="AH69"/>
      <c r="AK69" s="1"/>
      <c r="AN69" s="2"/>
      <c r="AP69" s="3"/>
      <c r="AR69" s="1"/>
    </row>
    <row r="70" spans="1:34" ht="15" thickBot="1">
      <c r="A70" s="23"/>
      <c r="B70" s="23"/>
      <c r="C70" s="26" t="s">
        <v>6</v>
      </c>
      <c r="D70" s="23"/>
      <c r="E70" s="23"/>
      <c r="F70" s="23"/>
      <c r="G70" s="23"/>
      <c r="H70" s="23"/>
      <c r="I70" s="23"/>
      <c r="J70" s="23"/>
      <c r="K70" s="23"/>
      <c r="L70" s="23"/>
      <c r="AA70"/>
      <c r="AB70"/>
      <c r="AC70"/>
      <c r="AD70"/>
      <c r="AE70"/>
      <c r="AF70"/>
      <c r="AG70"/>
      <c r="AH70"/>
    </row>
    <row r="71" spans="1:34" ht="15" thickBot="1">
      <c r="A71" s="23"/>
      <c r="B71" s="23"/>
      <c r="C71" s="22" t="s">
        <v>70</v>
      </c>
      <c r="D71" s="27">
        <f>$U$5</f>
        <v>60</v>
      </c>
      <c r="E71" s="42">
        <f>$U$6</f>
        <v>-0.06</v>
      </c>
      <c r="F71" s="28" t="s">
        <v>71</v>
      </c>
      <c r="G71" s="23"/>
      <c r="H71" s="23"/>
      <c r="I71" s="23"/>
      <c r="J71" s="23"/>
      <c r="K71" s="23"/>
      <c r="L71" s="23"/>
      <c r="AA71"/>
      <c r="AB71"/>
      <c r="AC71"/>
      <c r="AD71"/>
      <c r="AE71"/>
      <c r="AF71"/>
      <c r="AG71"/>
      <c r="AH71"/>
    </row>
    <row r="72" spans="1:44" ht="15" thickBot="1">
      <c r="A72" s="23"/>
      <c r="B72" s="23"/>
      <c r="C72" s="26"/>
      <c r="D72" s="23"/>
      <c r="E72" s="45"/>
      <c r="F72" s="26"/>
      <c r="G72" s="23"/>
      <c r="H72" s="35"/>
      <c r="I72" s="36" t="s">
        <v>69</v>
      </c>
      <c r="J72" s="50">
        <f>$U$12/100</f>
        <v>0.1</v>
      </c>
      <c r="K72" s="23"/>
      <c r="L72" s="23"/>
      <c r="Z72"/>
      <c r="AA72"/>
      <c r="AB72"/>
      <c r="AC72"/>
      <c r="AD72"/>
      <c r="AE72"/>
      <c r="AF72"/>
      <c r="AG72"/>
      <c r="AH72"/>
      <c r="AK72" s="1"/>
      <c r="AN72" s="2"/>
      <c r="AP72" s="3"/>
      <c r="AR72" s="1"/>
    </row>
    <row r="73" spans="1:44" ht="15" thickBot="1">
      <c r="A73" s="23"/>
      <c r="B73" s="23"/>
      <c r="C73" s="22" t="s">
        <v>0</v>
      </c>
      <c r="D73" s="27">
        <f>$U$7</f>
        <v>20</v>
      </c>
      <c r="E73" s="54">
        <f>$U$8</f>
        <v>0.2</v>
      </c>
      <c r="F73" s="28" t="s">
        <v>1</v>
      </c>
      <c r="G73" s="34"/>
      <c r="H73" s="13"/>
      <c r="K73" s="23"/>
      <c r="L73" s="23"/>
      <c r="R73"/>
      <c r="Z73"/>
      <c r="AA73"/>
      <c r="AB73"/>
      <c r="AC73"/>
      <c r="AD73"/>
      <c r="AE73"/>
      <c r="AF73"/>
      <c r="AG73"/>
      <c r="AH73"/>
      <c r="AK73" s="1"/>
      <c r="AN73" s="2"/>
      <c r="AP73" s="3"/>
      <c r="AR73" s="1"/>
    </row>
    <row r="74" spans="1:44" ht="13.5">
      <c r="A74" s="23"/>
      <c r="B74" s="23"/>
      <c r="C74" s="26" t="s">
        <v>55</v>
      </c>
      <c r="D74" s="23"/>
      <c r="E74" s="23"/>
      <c r="G74" s="41"/>
      <c r="H74" s="46"/>
      <c r="I74" s="23"/>
      <c r="J74" s="23"/>
      <c r="K74" s="23"/>
      <c r="L74" s="23"/>
      <c r="R74"/>
      <c r="Z74"/>
      <c r="AA74"/>
      <c r="AB74"/>
      <c r="AC74"/>
      <c r="AD74"/>
      <c r="AE74"/>
      <c r="AF74"/>
      <c r="AG74"/>
      <c r="AH74"/>
      <c r="AK74" s="1"/>
      <c r="AN74" s="2"/>
      <c r="AP74" s="3"/>
      <c r="AR74" s="1"/>
    </row>
    <row r="75" spans="1:44" ht="15" thickBot="1">
      <c r="A75" s="23"/>
      <c r="B75" s="23"/>
      <c r="C75" s="48" t="s">
        <v>56</v>
      </c>
      <c r="D75" s="44"/>
      <c r="E75" s="23"/>
      <c r="F75" s="23"/>
      <c r="G75" s="23"/>
      <c r="H75" s="23"/>
      <c r="I75" s="23"/>
      <c r="J75" s="23"/>
      <c r="K75" s="23"/>
      <c r="L75"/>
      <c r="R75"/>
      <c r="W75"/>
      <c r="Z75"/>
      <c r="AA75"/>
      <c r="AB75"/>
      <c r="AC75"/>
      <c r="AD75"/>
      <c r="AE75"/>
      <c r="AF75"/>
      <c r="AG75"/>
      <c r="AH75"/>
      <c r="AK75" s="1"/>
      <c r="AN75" s="2"/>
      <c r="AP75" s="3"/>
      <c r="AR75" s="1"/>
    </row>
    <row r="76" spans="1:44" ht="15" thickBot="1">
      <c r="A76" s="23"/>
      <c r="B76" s="23"/>
      <c r="C76" s="22" t="s">
        <v>7</v>
      </c>
      <c r="D76" s="64">
        <f>IPMT($U$12,1,10,-0.4)</f>
        <v>4</v>
      </c>
      <c r="E76" s="60">
        <f>$U$10</f>
        <v>41</v>
      </c>
      <c r="F76" s="61">
        <f>$U$11</f>
        <v>0.8</v>
      </c>
      <c r="G76" s="43" t="s">
        <v>63</v>
      </c>
      <c r="H76" s="23"/>
      <c r="I76" s="23"/>
      <c r="J76" s="23"/>
      <c r="K76"/>
      <c r="L76"/>
      <c r="R76"/>
      <c r="S76"/>
      <c r="T76"/>
      <c r="U76"/>
      <c r="V76"/>
      <c r="W76"/>
      <c r="Z76"/>
      <c r="AA76"/>
      <c r="AB76"/>
      <c r="AC76"/>
      <c r="AD76"/>
      <c r="AE76"/>
      <c r="AF76"/>
      <c r="AG76"/>
      <c r="AH76"/>
      <c r="AK76" s="1"/>
      <c r="AN76" s="2"/>
      <c r="AP76" s="3"/>
      <c r="AR76" s="1"/>
    </row>
    <row r="77" spans="1:34" ht="13.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R77"/>
      <c r="S77"/>
      <c r="T77"/>
      <c r="U77"/>
      <c r="V77"/>
      <c r="W77"/>
      <c r="AA77"/>
      <c r="AB77"/>
      <c r="AC77"/>
      <c r="AD77"/>
      <c r="AE77"/>
      <c r="AF77"/>
      <c r="AG77"/>
      <c r="AH77"/>
    </row>
    <row r="78" spans="1:34" ht="15" thickBot="1">
      <c r="A78" s="23"/>
      <c r="B78" s="31">
        <v>1</v>
      </c>
      <c r="C78" s="26" t="s">
        <v>50</v>
      </c>
      <c r="D78" s="23"/>
      <c r="E78" s="23"/>
      <c r="F78" s="23"/>
      <c r="G78" s="23"/>
      <c r="H78" s="23"/>
      <c r="I78" s="23"/>
      <c r="J78" s="23"/>
      <c r="K78" s="23"/>
      <c r="L78" s="23"/>
      <c r="R78"/>
      <c r="S78"/>
      <c r="T78"/>
      <c r="U78"/>
      <c r="V78"/>
      <c r="W78"/>
      <c r="AA78"/>
      <c r="AB78"/>
      <c r="AC78"/>
      <c r="AD78"/>
      <c r="AE78"/>
      <c r="AF78"/>
      <c r="AG78"/>
      <c r="AH78"/>
    </row>
    <row r="79" spans="1:34" ht="15" thickBot="1">
      <c r="A79" s="23"/>
      <c r="B79" s="31"/>
      <c r="C79" s="23"/>
      <c r="D79" s="23"/>
      <c r="E79" s="29" t="s">
        <v>3</v>
      </c>
      <c r="F79" s="49">
        <f>(D71-D73)/(-E71+E73)</f>
        <v>153.84615384615384</v>
      </c>
      <c r="G79" s="47"/>
      <c r="H79" s="23"/>
      <c r="I79" s="23"/>
      <c r="J79" s="23"/>
      <c r="K79" s="23"/>
      <c r="L79" s="23"/>
      <c r="P79"/>
      <c r="Q79"/>
      <c r="R79"/>
      <c r="S79"/>
      <c r="T79"/>
      <c r="U79"/>
      <c r="V79"/>
      <c r="W79"/>
      <c r="AA79"/>
      <c r="AB79"/>
      <c r="AC79"/>
      <c r="AD79"/>
      <c r="AE79"/>
      <c r="AF79"/>
      <c r="AG79"/>
      <c r="AH79"/>
    </row>
    <row r="80" spans="1:34" ht="15" thickBot="1">
      <c r="A80" s="23"/>
      <c r="B80" s="31"/>
      <c r="C80" s="23"/>
      <c r="D80" s="23"/>
      <c r="E80" s="29" t="s">
        <v>2</v>
      </c>
      <c r="F80" s="39">
        <f>D71+E71*F79</f>
        <v>50.769230769230774</v>
      </c>
      <c r="I80" s="23"/>
      <c r="J80" s="23"/>
      <c r="K80" s="23"/>
      <c r="L80" s="23"/>
      <c r="P80"/>
      <c r="Q80"/>
      <c r="R80"/>
      <c r="S80"/>
      <c r="T80"/>
      <c r="U80"/>
      <c r="V80"/>
      <c r="W80"/>
      <c r="AA80"/>
      <c r="AB80"/>
      <c r="AC80"/>
      <c r="AD80"/>
      <c r="AE80"/>
      <c r="AF80"/>
      <c r="AG80"/>
      <c r="AH80"/>
    </row>
    <row r="81" spans="1:34" ht="15" thickBot="1">
      <c r="A81" s="23"/>
      <c r="B81" s="31"/>
      <c r="C81" s="23"/>
      <c r="D81" s="23"/>
      <c r="E81" s="29" t="s">
        <v>4</v>
      </c>
      <c r="F81" s="38">
        <f>F79*F80</f>
        <v>7810.650887573965</v>
      </c>
      <c r="G81" s="47"/>
      <c r="H81" s="23"/>
      <c r="I81" s="23"/>
      <c r="J81" s="23"/>
      <c r="K81" s="23"/>
      <c r="L81" s="23"/>
      <c r="P81"/>
      <c r="Q81"/>
      <c r="R81"/>
      <c r="S81"/>
      <c r="T81"/>
      <c r="U81"/>
      <c r="V81"/>
      <c r="W81"/>
      <c r="X81"/>
      <c r="AA81"/>
      <c r="AB81"/>
      <c r="AC81"/>
      <c r="AD81"/>
      <c r="AE81"/>
      <c r="AF81"/>
      <c r="AG81"/>
      <c r="AH81"/>
    </row>
    <row r="82" spans="1:34" ht="15" thickBot="1">
      <c r="A82" s="23"/>
      <c r="B82" s="32"/>
      <c r="C82" s="23"/>
      <c r="D82" s="23"/>
      <c r="E82" s="33" t="s">
        <v>54</v>
      </c>
      <c r="F82" s="37">
        <f>ABS(F80/(E71*F79))</f>
        <v>5.500000000000001</v>
      </c>
      <c r="G82" s="47"/>
      <c r="H82" s="23"/>
      <c r="I82" s="23"/>
      <c r="J82" s="23"/>
      <c r="K82" s="23"/>
      <c r="L82" s="23"/>
      <c r="P82"/>
      <c r="Q82"/>
      <c r="R82"/>
      <c r="S82"/>
      <c r="T82"/>
      <c r="U82"/>
      <c r="V82"/>
      <c r="W82"/>
      <c r="X82"/>
      <c r="AA82"/>
      <c r="AB82"/>
      <c r="AC82"/>
      <c r="AD82"/>
      <c r="AE82"/>
      <c r="AF82"/>
      <c r="AG82"/>
      <c r="AH82"/>
    </row>
    <row r="83" spans="1:34" ht="13.5">
      <c r="A83" s="23"/>
      <c r="B83" s="32"/>
      <c r="C83" s="23"/>
      <c r="D83" s="23"/>
      <c r="E83" s="23"/>
      <c r="F83" s="23"/>
      <c r="G83" s="23"/>
      <c r="H83" s="23"/>
      <c r="I83" s="23"/>
      <c r="J83" s="23"/>
      <c r="K83" s="23"/>
      <c r="L83" s="23"/>
      <c r="P83"/>
      <c r="Q83"/>
      <c r="R83"/>
      <c r="S83"/>
      <c r="T83"/>
      <c r="U83"/>
      <c r="V83"/>
      <c r="W83"/>
      <c r="X83"/>
      <c r="Y83"/>
      <c r="AA83"/>
      <c r="AB83"/>
      <c r="AC83"/>
      <c r="AD83"/>
      <c r="AE83"/>
      <c r="AF83"/>
      <c r="AG83"/>
      <c r="AH83"/>
    </row>
    <row r="84" spans="1:34" ht="15" thickBot="1">
      <c r="A84" s="23"/>
      <c r="B84" s="31">
        <v>2</v>
      </c>
      <c r="C84" s="26" t="s">
        <v>9</v>
      </c>
      <c r="D84" s="23"/>
      <c r="E84" s="23"/>
      <c r="F84" s="23"/>
      <c r="G84" s="23"/>
      <c r="H84" s="23"/>
      <c r="I84" s="23"/>
      <c r="J84" s="23"/>
      <c r="K84" s="23"/>
      <c r="L84" s="23"/>
      <c r="P84"/>
      <c r="Q84"/>
      <c r="R84"/>
      <c r="S84"/>
      <c r="T84"/>
      <c r="U84"/>
      <c r="V84"/>
      <c r="W84"/>
      <c r="X84"/>
      <c r="Y84"/>
      <c r="AA84"/>
      <c r="AB84"/>
      <c r="AC84"/>
      <c r="AD84"/>
      <c r="AE84"/>
      <c r="AF84"/>
      <c r="AG84"/>
      <c r="AH84"/>
    </row>
    <row r="85" spans="1:34" ht="15" thickBot="1">
      <c r="A85" s="23"/>
      <c r="B85" s="31"/>
      <c r="C85" s="26"/>
      <c r="D85" s="23"/>
      <c r="E85" s="33" t="s">
        <v>38</v>
      </c>
      <c r="F85" s="58">
        <f>E76</f>
        <v>41</v>
      </c>
      <c r="G85" s="51">
        <f>2*F76</f>
        <v>1.6</v>
      </c>
      <c r="H85" s="28" t="s">
        <v>8</v>
      </c>
      <c r="I85" s="23"/>
      <c r="J85" s="23"/>
      <c r="K85" s="23"/>
      <c r="L85" s="23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5" thickBot="1">
      <c r="A86" s="24"/>
      <c r="B86" s="55"/>
      <c r="C86" s="30"/>
      <c r="D86" s="24"/>
      <c r="E86" s="29"/>
      <c r="F86" s="59" t="s">
        <v>48</v>
      </c>
      <c r="I86" s="24"/>
      <c r="J86" s="24"/>
      <c r="K86" s="24"/>
      <c r="L86" s="2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5" thickBot="1">
      <c r="A87" s="23"/>
      <c r="B87" s="31"/>
      <c r="C87" s="26"/>
      <c r="D87" s="23"/>
      <c r="E87" s="33" t="s">
        <v>39</v>
      </c>
      <c r="F87" s="16">
        <f>F80</f>
        <v>50.769230769230774</v>
      </c>
      <c r="I87" s="23"/>
      <c r="J87" s="23"/>
      <c r="K87" s="23"/>
      <c r="L87" s="23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48" ht="15" thickBot="1">
      <c r="A88" s="23"/>
      <c r="B88" s="32"/>
      <c r="C88" s="23"/>
      <c r="D88" s="23"/>
      <c r="E88" s="33" t="s">
        <v>59</v>
      </c>
      <c r="F88" s="18">
        <f>((F87-F85)/G85)</f>
        <v>6.1057692307692335</v>
      </c>
      <c r="I88" s="23"/>
      <c r="J88" s="23"/>
      <c r="K88" s="23"/>
      <c r="L88" s="23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O88"/>
      <c r="AP88"/>
      <c r="AQ88"/>
      <c r="AR88"/>
      <c r="AS88"/>
      <c r="AT88"/>
      <c r="AU88"/>
      <c r="AV88"/>
    </row>
    <row r="89" spans="1:48" ht="15" thickBot="1">
      <c r="A89" s="23"/>
      <c r="B89" s="32"/>
      <c r="C89" s="23"/>
      <c r="D89" s="23"/>
      <c r="E89" s="33" t="s">
        <v>10</v>
      </c>
      <c r="F89" s="16">
        <f>F87*F88</f>
        <v>309.9852071005919</v>
      </c>
      <c r="I89" s="23"/>
      <c r="J89" s="23"/>
      <c r="K89" s="23"/>
      <c r="L89" s="23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O89"/>
      <c r="AP89"/>
      <c r="AQ89"/>
      <c r="AR89"/>
      <c r="AS89"/>
      <c r="AT89"/>
      <c r="AU89"/>
      <c r="AV89"/>
    </row>
    <row r="90" spans="1:48" ht="15" thickBot="1">
      <c r="A90" s="23"/>
      <c r="B90" s="32"/>
      <c r="C90" s="23"/>
      <c r="D90" s="23"/>
      <c r="E90" s="33" t="s">
        <v>7</v>
      </c>
      <c r="F90" s="16">
        <f>D76+$E$76*F88+$F$76*(F88^2)</f>
        <v>284.1608727810652</v>
      </c>
      <c r="I90" s="23"/>
      <c r="J90" s="23"/>
      <c r="K90" s="23"/>
      <c r="L90" s="23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O90"/>
      <c r="AP90"/>
      <c r="AQ90"/>
      <c r="AR90"/>
      <c r="AS90"/>
      <c r="AT90"/>
      <c r="AU90"/>
      <c r="AV90"/>
    </row>
    <row r="91" spans="1:48" ht="15" thickBot="1">
      <c r="A91" s="23"/>
      <c r="B91" s="32"/>
      <c r="C91" s="23"/>
      <c r="D91" s="23"/>
      <c r="E91" s="33" t="s">
        <v>61</v>
      </c>
      <c r="F91" s="16">
        <f>F89-F90</f>
        <v>25.824334319526656</v>
      </c>
      <c r="I91" s="23"/>
      <c r="J91" s="23"/>
      <c r="K91" s="23"/>
      <c r="L91" s="23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O91"/>
      <c r="AP91"/>
      <c r="AQ91"/>
      <c r="AR91"/>
      <c r="AS91"/>
      <c r="AT91"/>
      <c r="AU91"/>
      <c r="AV91"/>
    </row>
    <row r="92" spans="1:48" ht="15" thickBot="1">
      <c r="A92" s="23"/>
      <c r="B92" s="32"/>
      <c r="C92" s="23"/>
      <c r="D92" s="23"/>
      <c r="E92" s="33" t="s">
        <v>62</v>
      </c>
      <c r="F92" s="56">
        <f>IF(F89=0,"0.00%",F91/F89)</f>
        <v>0.08330827964686237</v>
      </c>
      <c r="I92" s="23"/>
      <c r="J92" s="23"/>
      <c r="K92" s="23"/>
      <c r="L92" s="23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O92"/>
      <c r="AP92"/>
      <c r="AQ92"/>
      <c r="AR92"/>
      <c r="AS92"/>
      <c r="AT92"/>
      <c r="AU92"/>
      <c r="AV92"/>
    </row>
    <row r="93" spans="1:48" ht="15" thickBot="1">
      <c r="A93" s="23"/>
      <c r="B93" s="32"/>
      <c r="C93" s="23"/>
      <c r="D93" s="23"/>
      <c r="E93" s="33" t="s">
        <v>58</v>
      </c>
      <c r="F93" s="56">
        <f>F92+J72</f>
        <v>0.18330827964686236</v>
      </c>
      <c r="I93" s="23"/>
      <c r="J93" s="23"/>
      <c r="K93" s="23"/>
      <c r="L93" s="2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O93"/>
      <c r="AP93"/>
      <c r="AQ93"/>
      <c r="AR93"/>
      <c r="AS93"/>
      <c r="AT93"/>
      <c r="AU93"/>
      <c r="AV93"/>
    </row>
    <row r="94" spans="1:48" ht="15" thickBot="1">
      <c r="A94" s="23"/>
      <c r="B94" s="32"/>
      <c r="C94" s="23"/>
      <c r="D94" s="23"/>
      <c r="E94" s="33" t="s">
        <v>11</v>
      </c>
      <c r="F94" s="57">
        <f>F88/F79</f>
        <v>0.03968750000000002</v>
      </c>
      <c r="G94" s="23" t="s">
        <v>14</v>
      </c>
      <c r="I94" s="23"/>
      <c r="J94" s="23"/>
      <c r="K94" s="23"/>
      <c r="L94" s="23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O94"/>
      <c r="AP94"/>
      <c r="AQ94"/>
      <c r="AR94"/>
      <c r="AS94"/>
      <c r="AT94"/>
      <c r="AU94"/>
      <c r="AV94"/>
    </row>
    <row r="95" spans="1:48" ht="15" thickBot="1">
      <c r="A95" s="23"/>
      <c r="B95" s="32"/>
      <c r="C95" s="23"/>
      <c r="D95" s="23"/>
      <c r="E95" s="33" t="s">
        <v>49</v>
      </c>
      <c r="F95" s="18">
        <f>1/F94</f>
        <v>25.196850393700775</v>
      </c>
      <c r="G95" s="23" t="s">
        <v>25</v>
      </c>
      <c r="I95" s="23"/>
      <c r="J95" s="23"/>
      <c r="K95" s="23"/>
      <c r="L95" s="23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O95"/>
      <c r="AP95"/>
      <c r="AQ95"/>
      <c r="AR95"/>
      <c r="AS95"/>
      <c r="AT95"/>
      <c r="AU95"/>
      <c r="AV95"/>
    </row>
    <row r="96" spans="1:48" ht="13.5">
      <c r="A96"/>
      <c r="B96"/>
      <c r="C96"/>
      <c r="D96"/>
      <c r="E96"/>
      <c r="F96"/>
      <c r="G96"/>
      <c r="H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O96"/>
      <c r="AP96"/>
      <c r="AQ96"/>
      <c r="AR96"/>
      <c r="AS96"/>
      <c r="AT96"/>
      <c r="AU96"/>
      <c r="AV96"/>
    </row>
    <row r="97" spans="1:48" ht="15" thickBot="1">
      <c r="A97"/>
      <c r="B97"/>
      <c r="C97"/>
      <c r="D97"/>
      <c r="E97"/>
      <c r="F97" s="62" t="s">
        <v>15</v>
      </c>
      <c r="G97" s="30"/>
      <c r="H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O97"/>
      <c r="AP97"/>
      <c r="AQ97"/>
      <c r="AR97"/>
      <c r="AS97"/>
      <c r="AT97"/>
      <c r="AU97"/>
      <c r="AV97"/>
    </row>
    <row r="98" spans="1:48" ht="15" thickBot="1">
      <c r="A98"/>
      <c r="B98"/>
      <c r="C98"/>
      <c r="D98"/>
      <c r="E98" s="33" t="s">
        <v>16</v>
      </c>
      <c r="F98" s="17">
        <f>SQRT($D$76/($G$85-$F$76))</f>
        <v>2.23606797749979</v>
      </c>
      <c r="G98" s="23" t="s">
        <v>26</v>
      </c>
      <c r="H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O98"/>
      <c r="AP98"/>
      <c r="AQ98"/>
      <c r="AR98"/>
      <c r="AS98"/>
      <c r="AT98"/>
      <c r="AU98"/>
      <c r="AV98"/>
    </row>
    <row r="99" spans="1:48" ht="15" thickBot="1">
      <c r="A99"/>
      <c r="B99"/>
      <c r="C99"/>
      <c r="D99"/>
      <c r="E99" s="26" t="s">
        <v>17</v>
      </c>
      <c r="F99" s="16">
        <f>$F$85+$G$85*$F$98</f>
        <v>44.57770876399967</v>
      </c>
      <c r="G99" s="40" t="s">
        <v>27</v>
      </c>
      <c r="H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O99"/>
      <c r="AP99"/>
      <c r="AQ99"/>
      <c r="AR99"/>
      <c r="AS99"/>
      <c r="AT99"/>
      <c r="AU99"/>
      <c r="AV99"/>
    </row>
    <row r="100" spans="1:48" ht="15" thickBot="1">
      <c r="A100"/>
      <c r="B100"/>
      <c r="C100"/>
      <c r="D100"/>
      <c r="E100" s="33" t="s">
        <v>4</v>
      </c>
      <c r="F100" s="16">
        <f>F98*F99</f>
        <v>99.67878707749139</v>
      </c>
      <c r="G100" s="23"/>
      <c r="H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O100"/>
      <c r="AP100"/>
      <c r="AQ100"/>
      <c r="AR100"/>
      <c r="AS100"/>
      <c r="AT100"/>
      <c r="AU100"/>
      <c r="AV100"/>
    </row>
    <row r="101" spans="1:48" ht="15" thickBot="1">
      <c r="A101"/>
      <c r="B101"/>
      <c r="C101"/>
      <c r="D101"/>
      <c r="E101" s="33" t="s">
        <v>18</v>
      </c>
      <c r="F101" s="16">
        <f>$D$76+$E$76*$F$98+$F$76*($F$98^2)</f>
        <v>99.67878707749138</v>
      </c>
      <c r="G101" s="23"/>
      <c r="H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O101"/>
      <c r="AP101"/>
      <c r="AQ101"/>
      <c r="AR101"/>
      <c r="AS101"/>
      <c r="AT101"/>
      <c r="AU101"/>
      <c r="AV101"/>
    </row>
    <row r="102" spans="1:48" ht="15" thickBot="1">
      <c r="A102"/>
      <c r="B102"/>
      <c r="C102"/>
      <c r="D102"/>
      <c r="E102" s="33" t="s">
        <v>61</v>
      </c>
      <c r="F102" s="16">
        <f>F100-F101</f>
        <v>0</v>
      </c>
      <c r="G102" s="23"/>
      <c r="H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O102"/>
      <c r="AP102"/>
      <c r="AQ102"/>
      <c r="AR102"/>
      <c r="AS102"/>
      <c r="AT102"/>
      <c r="AU102"/>
      <c r="AV102"/>
    </row>
    <row r="103" spans="1:48" ht="15" thickBot="1">
      <c r="A103"/>
      <c r="B103"/>
      <c r="C103"/>
      <c r="D103"/>
      <c r="E103" s="33" t="s">
        <v>62</v>
      </c>
      <c r="F103" s="57">
        <f>F102/F100</f>
        <v>0</v>
      </c>
      <c r="G103" s="23"/>
      <c r="H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O103"/>
      <c r="AP103"/>
      <c r="AQ103"/>
      <c r="AR103"/>
      <c r="AS103"/>
      <c r="AT103"/>
      <c r="AU103"/>
      <c r="AV103"/>
    </row>
    <row r="104" spans="1:48" ht="15" thickBot="1">
      <c r="A104"/>
      <c r="B104"/>
      <c r="C104"/>
      <c r="D104"/>
      <c r="E104" s="33" t="s">
        <v>58</v>
      </c>
      <c r="F104" s="57">
        <f>F103+J72</f>
        <v>0.1</v>
      </c>
      <c r="G104" s="23"/>
      <c r="H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O104"/>
      <c r="AP104"/>
      <c r="AQ104"/>
      <c r="AR104"/>
      <c r="AS104"/>
      <c r="AT104"/>
      <c r="AU104"/>
      <c r="AV104"/>
    </row>
    <row r="105" spans="1:48" ht="15" thickBot="1">
      <c r="A105"/>
      <c r="B105"/>
      <c r="C105"/>
      <c r="D105"/>
      <c r="E105" s="33" t="s">
        <v>21</v>
      </c>
      <c r="F105" s="18">
        <f>($F$99-$D$71)/$E$71</f>
        <v>257.03818726667225</v>
      </c>
      <c r="G105"/>
      <c r="H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O105"/>
      <c r="AP105"/>
      <c r="AQ105"/>
      <c r="AR105"/>
      <c r="AS105"/>
      <c r="AT105"/>
      <c r="AU105"/>
      <c r="AV105"/>
    </row>
    <row r="106" spans="1:34" ht="15" thickBot="1">
      <c r="A106"/>
      <c r="B106"/>
      <c r="C106"/>
      <c r="D106"/>
      <c r="E106" s="33" t="s">
        <v>23</v>
      </c>
      <c r="F106" s="18">
        <f>$D$73+($F$99-$D$73-$E$73*$F$105)</f>
        <v>-6.8299286893347855</v>
      </c>
      <c r="G106" s="23" t="s">
        <v>76</v>
      </c>
      <c r="H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5" thickBot="1">
      <c r="A107"/>
      <c r="B107"/>
      <c r="C107"/>
      <c r="D107"/>
      <c r="E107" s="33" t="s">
        <v>22</v>
      </c>
      <c r="F107" s="18">
        <f>(D71-$F$106)/(-E71+$E$73)</f>
        <v>257.03818726667225</v>
      </c>
      <c r="G107"/>
      <c r="H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5" thickBot="1">
      <c r="A108"/>
      <c r="B108"/>
      <c r="C108"/>
      <c r="D108"/>
      <c r="E108" s="33" t="s">
        <v>19</v>
      </c>
      <c r="F108" s="16">
        <f>F106+E73*F107</f>
        <v>44.57770876399967</v>
      </c>
      <c r="G108" s="23"/>
      <c r="H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5" thickBot="1">
      <c r="A109"/>
      <c r="B109"/>
      <c r="C109"/>
      <c r="D109"/>
      <c r="E109" s="33" t="s">
        <v>20</v>
      </c>
      <c r="F109" s="16">
        <f>F107*F108</f>
        <v>11458.173453200123</v>
      </c>
      <c r="G109" s="23"/>
      <c r="H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5" thickBot="1">
      <c r="A110"/>
      <c r="B110"/>
      <c r="C110"/>
      <c r="D110"/>
      <c r="E110" s="33" t="s">
        <v>11</v>
      </c>
      <c r="F110" s="57">
        <f>F98/F105</f>
        <v>0.008699360983198623</v>
      </c>
      <c r="G110" s="23" t="s">
        <v>14</v>
      </c>
      <c r="H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45" ht="15" thickBot="1">
      <c r="A111"/>
      <c r="B111"/>
      <c r="C111"/>
      <c r="D111"/>
      <c r="E111" s="33" t="s">
        <v>49</v>
      </c>
      <c r="F111" s="17">
        <f>1/F110</f>
        <v>114.95097190832</v>
      </c>
      <c r="G111" s="23" t="s">
        <v>25</v>
      </c>
      <c r="H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L111"/>
      <c r="AO111" s="1"/>
      <c r="AQ111" s="2"/>
      <c r="AS111" s="3"/>
    </row>
    <row r="112" spans="1:45" ht="13.5">
      <c r="A112"/>
      <c r="B112"/>
      <c r="C112"/>
      <c r="D112"/>
      <c r="E112" s="33"/>
      <c r="F112" s="70"/>
      <c r="G112" s="23"/>
      <c r="H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L112"/>
      <c r="AO112" s="1"/>
      <c r="AQ112" s="2"/>
      <c r="AS112" s="3"/>
    </row>
    <row r="113" spans="1:45" ht="0.75" customHeight="1">
      <c r="A113"/>
      <c r="B113"/>
      <c r="C113"/>
      <c r="D113"/>
      <c r="E113" s="33"/>
      <c r="F113" s="75"/>
      <c r="G113" s="23"/>
      <c r="H113" s="86">
        <f>$F$98</f>
        <v>2.23606797749979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L113"/>
      <c r="AO113" s="1"/>
      <c r="AQ113" s="2"/>
      <c r="AS113" s="3"/>
    </row>
    <row r="114" spans="3:44" s="76" customFormat="1" ht="0.75" customHeight="1">
      <c r="C114" s="76" t="s">
        <v>28</v>
      </c>
      <c r="D114" s="76" t="s">
        <v>29</v>
      </c>
      <c r="E114" s="76" t="s">
        <v>30</v>
      </c>
      <c r="F114" s="79" t="s">
        <v>31</v>
      </c>
      <c r="G114" s="76" t="s">
        <v>32</v>
      </c>
      <c r="I114" s="76" t="s">
        <v>33</v>
      </c>
      <c r="J114" s="76" t="s">
        <v>34</v>
      </c>
      <c r="K114" s="76" t="s">
        <v>35</v>
      </c>
      <c r="L114" s="76" t="s">
        <v>36</v>
      </c>
      <c r="AO114" s="80"/>
      <c r="AP114" s="80"/>
      <c r="AQ114" s="81"/>
      <c r="AR114" s="81"/>
    </row>
    <row r="115" spans="1:44" s="72" customFormat="1" ht="0.75" customHeight="1">
      <c r="A115" s="71"/>
      <c r="B115" s="20">
        <v>0</v>
      </c>
      <c r="C115" s="21">
        <f>$D$71+$E$71*B115</f>
        <v>60</v>
      </c>
      <c r="D115" s="77">
        <f>$D$73+$E$73*B115</f>
        <v>20</v>
      </c>
      <c r="E115" s="78">
        <f>$F$106+$E$73*B115</f>
        <v>-6.8299286893347855</v>
      </c>
      <c r="F115" s="82">
        <f>$F$87</f>
        <v>50.769230769230774</v>
      </c>
      <c r="G115" s="83">
        <f>$F$108</f>
        <v>44.57770876399967</v>
      </c>
      <c r="H115" s="20">
        <v>0</v>
      </c>
      <c r="I115" s="77">
        <v>70</v>
      </c>
      <c r="J115" s="77">
        <f>$F$85+$G$85*H115</f>
        <v>41</v>
      </c>
      <c r="K115" s="85">
        <f>$F$87</f>
        <v>50.769230769230774</v>
      </c>
      <c r="L115" s="85">
        <f aca="true" t="shared" si="0" ref="L115:L145">IF(H115&gt;$H$113,,$F$99)</f>
        <v>44.57770876399967</v>
      </c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O115" s="73"/>
      <c r="AP115" s="73"/>
      <c r="AQ115" s="74"/>
      <c r="AR115" s="74"/>
    </row>
    <row r="116" spans="1:34" ht="0.75" customHeight="1">
      <c r="A116"/>
      <c r="B116">
        <v>1</v>
      </c>
      <c r="C116">
        <f>$D$71+$E$71*B116</f>
        <v>59.94</v>
      </c>
      <c r="D116" s="77">
        <f>$D$73+$E$73*B116</f>
        <v>20.2</v>
      </c>
      <c r="E116" s="78">
        <f>$F$106+$E$73*B116</f>
        <v>-6.629928689334785</v>
      </c>
      <c r="F116" s="84">
        <f>IF(C116&lt;D116,,$F$87)</f>
        <v>50.769230769230774</v>
      </c>
      <c r="G116" s="84">
        <f>IF(C116&lt;E116,,$F$108)</f>
        <v>44.57770876399967</v>
      </c>
      <c r="H116">
        <v>1</v>
      </c>
      <c r="I116" s="77">
        <f aca="true" t="shared" si="1" ref="I116:I126">($D$76/H116+$E$76+$F$76*H116)</f>
        <v>45.8</v>
      </c>
      <c r="J116" s="77">
        <f>($F$85+$G$85*H116)</f>
        <v>42.6</v>
      </c>
      <c r="K116" s="85">
        <f>IF(H116&gt;$H$113,,$F$87)</f>
        <v>50.769230769230774</v>
      </c>
      <c r="L116" s="85">
        <f t="shared" si="0"/>
        <v>44.57770876399967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0.75" customHeight="1">
      <c r="A117"/>
      <c r="B117">
        <v>2</v>
      </c>
      <c r="C117" s="21">
        <f aca="true" t="shared" si="2" ref="C117:C180">$D$71+$E$71*B117</f>
        <v>59.88</v>
      </c>
      <c r="D117" s="77">
        <f aca="true" t="shared" si="3" ref="D117:D180">$D$73+$E$73*B117</f>
        <v>20.4</v>
      </c>
      <c r="E117" s="78">
        <f aca="true" t="shared" si="4" ref="E117:E180">$F$106+$E$73*B117</f>
        <v>-6.429928689334785</v>
      </c>
      <c r="F117" s="21">
        <f aca="true" t="shared" si="5" ref="F117:F180">IF(C117&lt;D117,,$F$87)</f>
        <v>50.769230769230774</v>
      </c>
      <c r="G117" s="21">
        <f aca="true" t="shared" si="6" ref="G117:G180">IF(C117&lt;E117,,$F$108)</f>
        <v>44.57770876399967</v>
      </c>
      <c r="H117">
        <v>2</v>
      </c>
      <c r="I117" s="77">
        <f t="shared" si="1"/>
        <v>44.6</v>
      </c>
      <c r="J117" s="77">
        <f>($F$85+$G$85*H117)</f>
        <v>44.2</v>
      </c>
      <c r="K117" s="85">
        <f>IF(J117&gt;$F$87,,$F$87)</f>
        <v>50.769230769230774</v>
      </c>
      <c r="L117" s="85">
        <f t="shared" si="0"/>
        <v>44.57770876399967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0.75" customHeight="1">
      <c r="A118" s="23"/>
      <c r="B118">
        <v>3</v>
      </c>
      <c r="C118" s="21">
        <f t="shared" si="2"/>
        <v>59.82</v>
      </c>
      <c r="D118" s="77">
        <f t="shared" si="3"/>
        <v>20.6</v>
      </c>
      <c r="E118" s="78">
        <f t="shared" si="4"/>
        <v>-6.229928689334786</v>
      </c>
      <c r="F118" s="21">
        <f t="shared" si="5"/>
        <v>50.769230769230774</v>
      </c>
      <c r="G118" s="21">
        <f t="shared" si="6"/>
        <v>44.57770876399967</v>
      </c>
      <c r="H118">
        <v>3</v>
      </c>
      <c r="I118" s="77">
        <f t="shared" si="1"/>
        <v>44.733333333333334</v>
      </c>
      <c r="J118" s="77">
        <f aca="true" t="shared" si="7" ref="J118:J126">($F$85+$G$85*H118)</f>
        <v>45.8</v>
      </c>
      <c r="K118" s="85">
        <f aca="true" t="shared" si="8" ref="K118:K126">IF(J118&gt;$F$87,,$F$87)</f>
        <v>50.769230769230774</v>
      </c>
      <c r="L118" s="85">
        <f t="shared" si="0"/>
        <v>0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0.75" customHeight="1">
      <c r="A119" s="23"/>
      <c r="B119">
        <v>4</v>
      </c>
      <c r="C119" s="21">
        <f t="shared" si="2"/>
        <v>59.76</v>
      </c>
      <c r="D119" s="77">
        <f t="shared" si="3"/>
        <v>20.8</v>
      </c>
      <c r="E119" s="78">
        <f t="shared" si="4"/>
        <v>-6.029928689334786</v>
      </c>
      <c r="F119" s="21">
        <f t="shared" si="5"/>
        <v>50.769230769230774</v>
      </c>
      <c r="G119" s="21">
        <f t="shared" si="6"/>
        <v>44.57770876399967</v>
      </c>
      <c r="H119">
        <v>4</v>
      </c>
      <c r="I119" s="77">
        <f t="shared" si="1"/>
        <v>45.2</v>
      </c>
      <c r="J119" s="77">
        <f t="shared" si="7"/>
        <v>47.4</v>
      </c>
      <c r="K119" s="85">
        <f t="shared" si="8"/>
        <v>50.769230769230774</v>
      </c>
      <c r="L119" s="85">
        <f t="shared" si="0"/>
        <v>0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0.75" customHeight="1">
      <c r="A120" s="23"/>
      <c r="B120">
        <v>5</v>
      </c>
      <c r="C120" s="21">
        <f t="shared" si="2"/>
        <v>59.7</v>
      </c>
      <c r="D120" s="77">
        <f t="shared" si="3"/>
        <v>21</v>
      </c>
      <c r="E120" s="78">
        <f t="shared" si="4"/>
        <v>-5.8299286893347855</v>
      </c>
      <c r="F120" s="21">
        <f t="shared" si="5"/>
        <v>50.769230769230774</v>
      </c>
      <c r="G120" s="21">
        <f t="shared" si="6"/>
        <v>44.57770876399967</v>
      </c>
      <c r="H120">
        <v>5</v>
      </c>
      <c r="I120" s="77">
        <f t="shared" si="1"/>
        <v>45.8</v>
      </c>
      <c r="J120" s="77">
        <f t="shared" si="7"/>
        <v>49</v>
      </c>
      <c r="K120" s="85">
        <f t="shared" si="8"/>
        <v>50.769230769230774</v>
      </c>
      <c r="L120" s="85">
        <f t="shared" si="0"/>
        <v>0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0.75" customHeight="1">
      <c r="A121" s="23"/>
      <c r="B121">
        <v>6</v>
      </c>
      <c r="C121" s="21">
        <f t="shared" si="2"/>
        <v>59.64</v>
      </c>
      <c r="D121" s="77">
        <f t="shared" si="3"/>
        <v>21.2</v>
      </c>
      <c r="E121" s="78">
        <f t="shared" si="4"/>
        <v>-5.629928689334785</v>
      </c>
      <c r="F121" s="21">
        <f t="shared" si="5"/>
        <v>50.769230769230774</v>
      </c>
      <c r="G121" s="21">
        <f t="shared" si="6"/>
        <v>44.57770876399967</v>
      </c>
      <c r="H121">
        <v>6</v>
      </c>
      <c r="I121" s="77">
        <f t="shared" si="1"/>
        <v>46.46666666666667</v>
      </c>
      <c r="J121" s="77">
        <f t="shared" si="7"/>
        <v>50.6</v>
      </c>
      <c r="K121" s="85">
        <f t="shared" si="8"/>
        <v>50.769230769230774</v>
      </c>
      <c r="L121" s="85">
        <f t="shared" si="0"/>
        <v>0</v>
      </c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0.75" customHeight="1">
      <c r="A122" s="23"/>
      <c r="B122">
        <v>7</v>
      </c>
      <c r="C122" s="21">
        <f t="shared" si="2"/>
        <v>59.58</v>
      </c>
      <c r="D122" s="77">
        <f t="shared" si="3"/>
        <v>21.4</v>
      </c>
      <c r="E122" s="78">
        <f t="shared" si="4"/>
        <v>-5.429928689334785</v>
      </c>
      <c r="F122" s="21">
        <f t="shared" si="5"/>
        <v>50.769230769230774</v>
      </c>
      <c r="G122" s="21">
        <f t="shared" si="6"/>
        <v>44.57770876399967</v>
      </c>
      <c r="H122">
        <v>7</v>
      </c>
      <c r="I122" s="77">
        <f t="shared" si="1"/>
        <v>47.17142857142857</v>
      </c>
      <c r="J122" s="77">
        <f t="shared" si="7"/>
        <v>52.2</v>
      </c>
      <c r="K122" s="85">
        <f t="shared" si="8"/>
        <v>0</v>
      </c>
      <c r="L122" s="85">
        <f t="shared" si="0"/>
        <v>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0.75" customHeight="1">
      <c r="A123"/>
      <c r="B123">
        <v>8</v>
      </c>
      <c r="C123" s="21">
        <f t="shared" si="2"/>
        <v>59.52</v>
      </c>
      <c r="D123" s="77">
        <f t="shared" si="3"/>
        <v>21.6</v>
      </c>
      <c r="E123" s="78">
        <f t="shared" si="4"/>
        <v>-5.229928689334786</v>
      </c>
      <c r="F123" s="21">
        <f t="shared" si="5"/>
        <v>50.769230769230774</v>
      </c>
      <c r="G123" s="21">
        <f t="shared" si="6"/>
        <v>44.57770876399967</v>
      </c>
      <c r="H123">
        <v>8</v>
      </c>
      <c r="I123" s="77">
        <f t="shared" si="1"/>
        <v>47.9</v>
      </c>
      <c r="J123" s="77">
        <f t="shared" si="7"/>
        <v>53.8</v>
      </c>
      <c r="K123" s="85">
        <f t="shared" si="8"/>
        <v>0</v>
      </c>
      <c r="L123" s="85">
        <f t="shared" si="0"/>
        <v>0</v>
      </c>
      <c r="M123"/>
      <c r="N123"/>
      <c r="O123"/>
      <c r="P123"/>
      <c r="Q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0.75" customHeight="1">
      <c r="A124"/>
      <c r="B124">
        <v>9</v>
      </c>
      <c r="C124" s="21">
        <f t="shared" si="2"/>
        <v>59.46</v>
      </c>
      <c r="D124" s="77">
        <f t="shared" si="3"/>
        <v>21.8</v>
      </c>
      <c r="E124" s="78">
        <f t="shared" si="4"/>
        <v>-5.029928689334786</v>
      </c>
      <c r="F124" s="21">
        <f t="shared" si="5"/>
        <v>50.769230769230774</v>
      </c>
      <c r="G124" s="21">
        <f t="shared" si="6"/>
        <v>44.57770876399967</v>
      </c>
      <c r="H124">
        <v>9</v>
      </c>
      <c r="I124" s="77">
        <f t="shared" si="1"/>
        <v>48.644444444444446</v>
      </c>
      <c r="J124" s="77">
        <f t="shared" si="7"/>
        <v>55.4</v>
      </c>
      <c r="K124" s="85">
        <f t="shared" si="8"/>
        <v>0</v>
      </c>
      <c r="L124" s="85">
        <f t="shared" si="0"/>
        <v>0</v>
      </c>
      <c r="M124"/>
      <c r="N124"/>
      <c r="O124"/>
      <c r="P124"/>
      <c r="Q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0.75" customHeight="1">
      <c r="A125"/>
      <c r="B125">
        <v>10</v>
      </c>
      <c r="C125" s="21">
        <f t="shared" si="2"/>
        <v>59.4</v>
      </c>
      <c r="D125" s="77">
        <f t="shared" si="3"/>
        <v>22</v>
      </c>
      <c r="E125" s="78">
        <f t="shared" si="4"/>
        <v>-4.8299286893347855</v>
      </c>
      <c r="F125" s="21">
        <f t="shared" si="5"/>
        <v>50.769230769230774</v>
      </c>
      <c r="G125" s="21">
        <f t="shared" si="6"/>
        <v>44.57770876399967</v>
      </c>
      <c r="H125">
        <v>10</v>
      </c>
      <c r="I125" s="77">
        <f t="shared" si="1"/>
        <v>49.4</v>
      </c>
      <c r="J125" s="77">
        <f t="shared" si="7"/>
        <v>57</v>
      </c>
      <c r="K125" s="85">
        <f t="shared" si="8"/>
        <v>0</v>
      </c>
      <c r="L125" s="85">
        <f t="shared" si="0"/>
        <v>0</v>
      </c>
      <c r="M125"/>
      <c r="N125"/>
      <c r="O125"/>
      <c r="P125"/>
      <c r="Q125"/>
      <c r="X125"/>
      <c r="Y125"/>
      <c r="Z125"/>
      <c r="AA125"/>
      <c r="AB125"/>
      <c r="AC125"/>
      <c r="AD125"/>
      <c r="AE125"/>
      <c r="AF125"/>
      <c r="AG125"/>
      <c r="AH125"/>
    </row>
    <row r="126" spans="2:34" ht="0.75" customHeight="1">
      <c r="B126">
        <v>11</v>
      </c>
      <c r="C126" s="21">
        <f t="shared" si="2"/>
        <v>59.34</v>
      </c>
      <c r="D126" s="77">
        <f t="shared" si="3"/>
        <v>22.2</v>
      </c>
      <c r="E126" s="78">
        <f t="shared" si="4"/>
        <v>-4.629928689334785</v>
      </c>
      <c r="F126" s="21">
        <f t="shared" si="5"/>
        <v>50.769230769230774</v>
      </c>
      <c r="G126" s="21">
        <f t="shared" si="6"/>
        <v>44.57770876399967</v>
      </c>
      <c r="H126">
        <v>11</v>
      </c>
      <c r="I126" s="77">
        <f t="shared" si="1"/>
        <v>50.16363636363637</v>
      </c>
      <c r="J126" s="77">
        <f t="shared" si="7"/>
        <v>58.6</v>
      </c>
      <c r="K126" s="85">
        <f t="shared" si="8"/>
        <v>0</v>
      </c>
      <c r="L126" s="85">
        <f t="shared" si="0"/>
        <v>0</v>
      </c>
      <c r="M126"/>
      <c r="N126"/>
      <c r="O126"/>
      <c r="P126"/>
      <c r="Q126"/>
      <c r="X126"/>
      <c r="Y126"/>
      <c r="Z126"/>
      <c r="AA126"/>
      <c r="AB126"/>
      <c r="AC126"/>
      <c r="AD126"/>
      <c r="AE126"/>
      <c r="AF126"/>
      <c r="AG126"/>
      <c r="AH126"/>
    </row>
    <row r="127" spans="2:34" ht="0.75" customHeight="1">
      <c r="B127">
        <v>12</v>
      </c>
      <c r="C127" s="21">
        <f t="shared" si="2"/>
        <v>59.28</v>
      </c>
      <c r="D127" s="77">
        <f t="shared" si="3"/>
        <v>22.4</v>
      </c>
      <c r="E127" s="78">
        <f t="shared" si="4"/>
        <v>-4.429928689334785</v>
      </c>
      <c r="F127" s="21">
        <f t="shared" si="5"/>
        <v>50.769230769230774</v>
      </c>
      <c r="G127" s="21">
        <f t="shared" si="6"/>
        <v>44.57770876399967</v>
      </c>
      <c r="H127">
        <v>12</v>
      </c>
      <c r="I127" s="77">
        <f aca="true" t="shared" si="9" ref="I127:I180">IF(H127&gt;1.5*$H$113,,($D$76/H127+$E$76+$F$76*H127))</f>
        <v>0</v>
      </c>
      <c r="J127" s="77">
        <f aca="true" t="shared" si="10" ref="J127:J145">IF(H127&gt;1.4*$H$113,,($F$85+$G$85*H127))</f>
        <v>0</v>
      </c>
      <c r="K127" s="85">
        <f aca="true" t="shared" si="11" ref="K127:K145">IF(H127&gt;$H$113,,$F$87)</f>
        <v>0</v>
      </c>
      <c r="L127" s="85">
        <f t="shared" si="0"/>
        <v>0</v>
      </c>
      <c r="M127"/>
      <c r="N127"/>
      <c r="O127"/>
      <c r="P127"/>
      <c r="Q127"/>
      <c r="X127"/>
      <c r="Y127"/>
      <c r="Z127"/>
      <c r="AA127"/>
      <c r="AB127"/>
      <c r="AC127"/>
      <c r="AD127"/>
      <c r="AE127"/>
      <c r="AF127"/>
      <c r="AG127"/>
      <c r="AH127"/>
    </row>
    <row r="128" spans="2:34" ht="0.75" customHeight="1">
      <c r="B128">
        <v>13</v>
      </c>
      <c r="C128" s="21">
        <f t="shared" si="2"/>
        <v>59.22</v>
      </c>
      <c r="D128" s="77">
        <f t="shared" si="3"/>
        <v>22.6</v>
      </c>
      <c r="E128" s="78">
        <f t="shared" si="4"/>
        <v>-4.229928689334786</v>
      </c>
      <c r="F128" s="21">
        <f t="shared" si="5"/>
        <v>50.769230769230774</v>
      </c>
      <c r="G128" s="21">
        <f t="shared" si="6"/>
        <v>44.57770876399967</v>
      </c>
      <c r="H128">
        <v>13</v>
      </c>
      <c r="I128" s="77">
        <f t="shared" si="9"/>
        <v>0</v>
      </c>
      <c r="J128" s="77">
        <f t="shared" si="10"/>
        <v>0</v>
      </c>
      <c r="K128" s="85">
        <f t="shared" si="11"/>
        <v>0</v>
      </c>
      <c r="L128" s="85">
        <f t="shared" si="0"/>
        <v>0</v>
      </c>
      <c r="M128"/>
      <c r="N128"/>
      <c r="O128"/>
      <c r="P128"/>
      <c r="Q128"/>
      <c r="X128"/>
      <c r="Y128"/>
      <c r="Z128"/>
      <c r="AA128"/>
      <c r="AB128"/>
      <c r="AC128"/>
      <c r="AD128"/>
      <c r="AE128"/>
      <c r="AF128"/>
      <c r="AG128"/>
      <c r="AH128"/>
    </row>
    <row r="129" spans="2:34" ht="0.75" customHeight="1">
      <c r="B129">
        <v>14</v>
      </c>
      <c r="C129" s="21">
        <f t="shared" si="2"/>
        <v>59.16</v>
      </c>
      <c r="D129" s="77">
        <f t="shared" si="3"/>
        <v>22.8</v>
      </c>
      <c r="E129" s="78">
        <f t="shared" si="4"/>
        <v>-4.029928689334785</v>
      </c>
      <c r="F129" s="21">
        <f t="shared" si="5"/>
        <v>50.769230769230774</v>
      </c>
      <c r="G129" s="21">
        <f t="shared" si="6"/>
        <v>44.57770876399967</v>
      </c>
      <c r="H129">
        <v>14</v>
      </c>
      <c r="I129" s="77">
        <f t="shared" si="9"/>
        <v>0</v>
      </c>
      <c r="J129" s="77">
        <f t="shared" si="10"/>
        <v>0</v>
      </c>
      <c r="K129" s="85">
        <f t="shared" si="11"/>
        <v>0</v>
      </c>
      <c r="L129" s="85">
        <f t="shared" si="0"/>
        <v>0</v>
      </c>
      <c r="M129"/>
      <c r="N129"/>
      <c r="O129"/>
      <c r="X129"/>
      <c r="Y129"/>
      <c r="Z129"/>
      <c r="AA129"/>
      <c r="AB129"/>
      <c r="AC129"/>
      <c r="AD129"/>
      <c r="AE129"/>
      <c r="AF129"/>
      <c r="AG129"/>
      <c r="AH129"/>
    </row>
    <row r="130" spans="2:34" ht="0.75" customHeight="1">
      <c r="B130">
        <v>15</v>
      </c>
      <c r="C130" s="21">
        <f t="shared" si="2"/>
        <v>59.1</v>
      </c>
      <c r="D130" s="77">
        <f t="shared" si="3"/>
        <v>23</v>
      </c>
      <c r="E130" s="78">
        <f t="shared" si="4"/>
        <v>-3.8299286893347855</v>
      </c>
      <c r="F130" s="21">
        <f t="shared" si="5"/>
        <v>50.769230769230774</v>
      </c>
      <c r="G130" s="21">
        <f t="shared" si="6"/>
        <v>44.57770876399967</v>
      </c>
      <c r="H130">
        <v>15</v>
      </c>
      <c r="I130" s="77">
        <f t="shared" si="9"/>
        <v>0</v>
      </c>
      <c r="J130" s="77">
        <f t="shared" si="10"/>
        <v>0</v>
      </c>
      <c r="K130" s="85">
        <f t="shared" si="11"/>
        <v>0</v>
      </c>
      <c r="L130" s="85">
        <f t="shared" si="0"/>
        <v>0</v>
      </c>
      <c r="M130"/>
      <c r="N130"/>
      <c r="O130"/>
      <c r="X130"/>
      <c r="Y130"/>
      <c r="Z130"/>
      <c r="AA130"/>
      <c r="AB130"/>
      <c r="AC130"/>
      <c r="AD130"/>
      <c r="AE130"/>
      <c r="AF130"/>
      <c r="AG130"/>
      <c r="AH130"/>
    </row>
    <row r="131" spans="2:34" ht="0.75" customHeight="1">
      <c r="B131">
        <v>16</v>
      </c>
      <c r="C131" s="21">
        <f t="shared" si="2"/>
        <v>59.04</v>
      </c>
      <c r="D131" s="77">
        <f t="shared" si="3"/>
        <v>23.2</v>
      </c>
      <c r="E131" s="78">
        <f t="shared" si="4"/>
        <v>-3.6299286893347853</v>
      </c>
      <c r="F131" s="21">
        <f t="shared" si="5"/>
        <v>50.769230769230774</v>
      </c>
      <c r="G131" s="21">
        <f t="shared" si="6"/>
        <v>44.57770876399967</v>
      </c>
      <c r="H131">
        <v>16</v>
      </c>
      <c r="I131" s="77">
        <f t="shared" si="9"/>
        <v>0</v>
      </c>
      <c r="J131" s="77">
        <f t="shared" si="10"/>
        <v>0</v>
      </c>
      <c r="K131" s="85">
        <f t="shared" si="11"/>
        <v>0</v>
      </c>
      <c r="L131" s="85">
        <f t="shared" si="0"/>
        <v>0</v>
      </c>
      <c r="M131"/>
      <c r="N131"/>
      <c r="O131"/>
      <c r="Y131"/>
      <c r="Z131"/>
      <c r="AA131"/>
      <c r="AB131"/>
      <c r="AC131"/>
      <c r="AD131"/>
      <c r="AE131"/>
      <c r="AF131"/>
      <c r="AG131"/>
      <c r="AH131"/>
    </row>
    <row r="132" spans="2:34" ht="0.75" customHeight="1">
      <c r="B132">
        <v>17</v>
      </c>
      <c r="C132" s="21">
        <f t="shared" si="2"/>
        <v>58.98</v>
      </c>
      <c r="D132" s="77">
        <f t="shared" si="3"/>
        <v>23.4</v>
      </c>
      <c r="E132" s="78">
        <f t="shared" si="4"/>
        <v>-3.429928689334785</v>
      </c>
      <c r="F132" s="21">
        <f t="shared" si="5"/>
        <v>50.769230769230774</v>
      </c>
      <c r="G132" s="21">
        <f t="shared" si="6"/>
        <v>44.57770876399967</v>
      </c>
      <c r="H132">
        <v>17</v>
      </c>
      <c r="I132" s="77">
        <f t="shared" si="9"/>
        <v>0</v>
      </c>
      <c r="J132" s="77">
        <f t="shared" si="10"/>
        <v>0</v>
      </c>
      <c r="K132" s="85">
        <f t="shared" si="11"/>
        <v>0</v>
      </c>
      <c r="L132" s="85">
        <f t="shared" si="0"/>
        <v>0</v>
      </c>
      <c r="M132"/>
      <c r="N132"/>
      <c r="O132"/>
      <c r="Y132"/>
      <c r="Z132"/>
      <c r="AA132"/>
      <c r="AB132"/>
      <c r="AC132"/>
      <c r="AD132"/>
      <c r="AE132"/>
      <c r="AF132"/>
      <c r="AG132"/>
      <c r="AH132"/>
    </row>
    <row r="133" spans="2:12" ht="0.75" customHeight="1">
      <c r="B133">
        <v>18</v>
      </c>
      <c r="C133" s="21">
        <f t="shared" si="2"/>
        <v>58.92</v>
      </c>
      <c r="D133" s="77">
        <f t="shared" si="3"/>
        <v>23.6</v>
      </c>
      <c r="E133" s="78">
        <f t="shared" si="4"/>
        <v>-3.2299286893347854</v>
      </c>
      <c r="F133" s="21">
        <f t="shared" si="5"/>
        <v>50.769230769230774</v>
      </c>
      <c r="G133" s="21">
        <f t="shared" si="6"/>
        <v>44.57770876399967</v>
      </c>
      <c r="H133">
        <v>18</v>
      </c>
      <c r="I133" s="77">
        <f t="shared" si="9"/>
        <v>0</v>
      </c>
      <c r="J133" s="77">
        <f t="shared" si="10"/>
        <v>0</v>
      </c>
      <c r="K133" s="85">
        <f t="shared" si="11"/>
        <v>0</v>
      </c>
      <c r="L133" s="85">
        <f t="shared" si="0"/>
        <v>0</v>
      </c>
    </row>
    <row r="134" spans="2:12" ht="0.75" customHeight="1">
      <c r="B134">
        <v>19</v>
      </c>
      <c r="C134" s="21">
        <f t="shared" si="2"/>
        <v>58.86</v>
      </c>
      <c r="D134" s="77">
        <f t="shared" si="3"/>
        <v>23.8</v>
      </c>
      <c r="E134" s="78">
        <f t="shared" si="4"/>
        <v>-3.029928689334785</v>
      </c>
      <c r="F134" s="21">
        <f t="shared" si="5"/>
        <v>50.769230769230774</v>
      </c>
      <c r="G134" s="21">
        <f t="shared" si="6"/>
        <v>44.57770876399967</v>
      </c>
      <c r="H134">
        <v>19</v>
      </c>
      <c r="I134" s="77">
        <f t="shared" si="9"/>
        <v>0</v>
      </c>
      <c r="J134" s="77">
        <f t="shared" si="10"/>
        <v>0</v>
      </c>
      <c r="K134" s="85">
        <f t="shared" si="11"/>
        <v>0</v>
      </c>
      <c r="L134" s="85">
        <f t="shared" si="0"/>
        <v>0</v>
      </c>
    </row>
    <row r="135" spans="2:12" ht="0.75" customHeight="1">
      <c r="B135">
        <v>20</v>
      </c>
      <c r="C135" s="21">
        <f t="shared" si="2"/>
        <v>58.8</v>
      </c>
      <c r="D135" s="77">
        <f t="shared" si="3"/>
        <v>24</v>
      </c>
      <c r="E135" s="78">
        <f t="shared" si="4"/>
        <v>-2.8299286893347855</v>
      </c>
      <c r="F135" s="21">
        <f t="shared" si="5"/>
        <v>50.769230769230774</v>
      </c>
      <c r="G135" s="21">
        <f t="shared" si="6"/>
        <v>44.57770876399967</v>
      </c>
      <c r="H135">
        <v>20</v>
      </c>
      <c r="I135" s="77">
        <f t="shared" si="9"/>
        <v>0</v>
      </c>
      <c r="J135" s="77">
        <f t="shared" si="10"/>
        <v>0</v>
      </c>
      <c r="K135" s="85">
        <f t="shared" si="11"/>
        <v>0</v>
      </c>
      <c r="L135" s="85">
        <f t="shared" si="0"/>
        <v>0</v>
      </c>
    </row>
    <row r="136" spans="2:12" ht="0.75" customHeight="1">
      <c r="B136">
        <v>21</v>
      </c>
      <c r="C136" s="21">
        <f t="shared" si="2"/>
        <v>58.74</v>
      </c>
      <c r="D136" s="77">
        <f t="shared" si="3"/>
        <v>24.2</v>
      </c>
      <c r="E136" s="78">
        <f t="shared" si="4"/>
        <v>-2.6299286893347853</v>
      </c>
      <c r="F136" s="21">
        <f t="shared" si="5"/>
        <v>50.769230769230774</v>
      </c>
      <c r="G136" s="21">
        <f t="shared" si="6"/>
        <v>44.57770876399967</v>
      </c>
      <c r="H136">
        <v>21</v>
      </c>
      <c r="I136" s="77">
        <f t="shared" si="9"/>
        <v>0</v>
      </c>
      <c r="J136" s="77">
        <f t="shared" si="10"/>
        <v>0</v>
      </c>
      <c r="K136" s="85">
        <f t="shared" si="11"/>
        <v>0</v>
      </c>
      <c r="L136" s="85">
        <f t="shared" si="0"/>
        <v>0</v>
      </c>
    </row>
    <row r="137" spans="2:12" ht="0.75" customHeight="1">
      <c r="B137">
        <v>22</v>
      </c>
      <c r="C137" s="21">
        <f t="shared" si="2"/>
        <v>58.68</v>
      </c>
      <c r="D137" s="77">
        <f t="shared" si="3"/>
        <v>24.4</v>
      </c>
      <c r="E137" s="78">
        <f t="shared" si="4"/>
        <v>-2.429928689334785</v>
      </c>
      <c r="F137" s="21">
        <f t="shared" si="5"/>
        <v>50.769230769230774</v>
      </c>
      <c r="G137" s="21">
        <f t="shared" si="6"/>
        <v>44.57770876399967</v>
      </c>
      <c r="H137">
        <v>22</v>
      </c>
      <c r="I137" s="77">
        <f t="shared" si="9"/>
        <v>0</v>
      </c>
      <c r="J137" s="77">
        <f t="shared" si="10"/>
        <v>0</v>
      </c>
      <c r="K137" s="85">
        <f t="shared" si="11"/>
        <v>0</v>
      </c>
      <c r="L137" s="85">
        <f t="shared" si="0"/>
        <v>0</v>
      </c>
    </row>
    <row r="138" spans="2:12" ht="0.75" customHeight="1">
      <c r="B138">
        <v>23</v>
      </c>
      <c r="C138" s="21">
        <f t="shared" si="2"/>
        <v>58.62</v>
      </c>
      <c r="D138" s="77">
        <f t="shared" si="3"/>
        <v>24.6</v>
      </c>
      <c r="E138" s="78">
        <f t="shared" si="4"/>
        <v>-2.229928689334785</v>
      </c>
      <c r="F138" s="21">
        <f t="shared" si="5"/>
        <v>50.769230769230774</v>
      </c>
      <c r="G138" s="21">
        <f t="shared" si="6"/>
        <v>44.57770876399967</v>
      </c>
      <c r="H138">
        <v>23</v>
      </c>
      <c r="I138" s="77">
        <f t="shared" si="9"/>
        <v>0</v>
      </c>
      <c r="J138" s="77">
        <f t="shared" si="10"/>
        <v>0</v>
      </c>
      <c r="K138" s="85">
        <f t="shared" si="11"/>
        <v>0</v>
      </c>
      <c r="L138" s="85">
        <f t="shared" si="0"/>
        <v>0</v>
      </c>
    </row>
    <row r="139" spans="2:12" ht="0.75" customHeight="1">
      <c r="B139">
        <v>24</v>
      </c>
      <c r="C139" s="21">
        <f t="shared" si="2"/>
        <v>58.56</v>
      </c>
      <c r="D139" s="77">
        <f t="shared" si="3"/>
        <v>24.8</v>
      </c>
      <c r="E139" s="78">
        <f t="shared" si="4"/>
        <v>-2.0299286893347848</v>
      </c>
      <c r="F139" s="21">
        <f t="shared" si="5"/>
        <v>50.769230769230774</v>
      </c>
      <c r="G139" s="21">
        <f t="shared" si="6"/>
        <v>44.57770876399967</v>
      </c>
      <c r="H139">
        <v>24</v>
      </c>
      <c r="I139" s="77">
        <f t="shared" si="9"/>
        <v>0</v>
      </c>
      <c r="J139" s="77">
        <f t="shared" si="10"/>
        <v>0</v>
      </c>
      <c r="K139" s="85">
        <f t="shared" si="11"/>
        <v>0</v>
      </c>
      <c r="L139" s="85">
        <f t="shared" si="0"/>
        <v>0</v>
      </c>
    </row>
    <row r="140" spans="2:12" ht="0.75" customHeight="1">
      <c r="B140">
        <v>25</v>
      </c>
      <c r="C140" s="21">
        <f t="shared" si="2"/>
        <v>58.5</v>
      </c>
      <c r="D140" s="77">
        <f t="shared" si="3"/>
        <v>25</v>
      </c>
      <c r="E140" s="78">
        <f t="shared" si="4"/>
        <v>-1.8299286893347855</v>
      </c>
      <c r="F140" s="21">
        <f t="shared" si="5"/>
        <v>50.769230769230774</v>
      </c>
      <c r="G140" s="21">
        <f t="shared" si="6"/>
        <v>44.57770876399967</v>
      </c>
      <c r="H140">
        <v>25</v>
      </c>
      <c r="I140" s="77">
        <f t="shared" si="9"/>
        <v>0</v>
      </c>
      <c r="J140" s="77">
        <f t="shared" si="10"/>
        <v>0</v>
      </c>
      <c r="K140" s="85">
        <f t="shared" si="11"/>
        <v>0</v>
      </c>
      <c r="L140" s="85">
        <f t="shared" si="0"/>
        <v>0</v>
      </c>
    </row>
    <row r="141" spans="2:12" ht="0.75" customHeight="1">
      <c r="B141">
        <v>26</v>
      </c>
      <c r="C141" s="21">
        <f t="shared" si="2"/>
        <v>58.44</v>
      </c>
      <c r="D141" s="77">
        <f t="shared" si="3"/>
        <v>25.2</v>
      </c>
      <c r="E141" s="78">
        <f t="shared" si="4"/>
        <v>-1.6299286893347853</v>
      </c>
      <c r="F141" s="21">
        <f t="shared" si="5"/>
        <v>50.769230769230774</v>
      </c>
      <c r="G141" s="21">
        <f t="shared" si="6"/>
        <v>44.57770876399967</v>
      </c>
      <c r="H141">
        <v>26</v>
      </c>
      <c r="I141" s="77">
        <f t="shared" si="9"/>
        <v>0</v>
      </c>
      <c r="J141" s="77">
        <f t="shared" si="10"/>
        <v>0</v>
      </c>
      <c r="K141" s="85">
        <f t="shared" si="11"/>
        <v>0</v>
      </c>
      <c r="L141" s="85">
        <f t="shared" si="0"/>
        <v>0</v>
      </c>
    </row>
    <row r="142" spans="2:12" ht="0.75" customHeight="1">
      <c r="B142">
        <v>27</v>
      </c>
      <c r="C142" s="21">
        <f t="shared" si="2"/>
        <v>58.38</v>
      </c>
      <c r="D142" s="77">
        <f t="shared" si="3"/>
        <v>25.4</v>
      </c>
      <c r="E142" s="78">
        <f t="shared" si="4"/>
        <v>-1.4299286893347851</v>
      </c>
      <c r="F142" s="21">
        <f t="shared" si="5"/>
        <v>50.769230769230774</v>
      </c>
      <c r="G142" s="21">
        <f t="shared" si="6"/>
        <v>44.57770876399967</v>
      </c>
      <c r="H142">
        <v>27</v>
      </c>
      <c r="I142" s="77">
        <f t="shared" si="9"/>
        <v>0</v>
      </c>
      <c r="J142" s="77">
        <f t="shared" si="10"/>
        <v>0</v>
      </c>
      <c r="K142" s="85">
        <f t="shared" si="11"/>
        <v>0</v>
      </c>
      <c r="L142" s="85">
        <f t="shared" si="0"/>
        <v>0</v>
      </c>
    </row>
    <row r="143" spans="2:12" ht="0.75" customHeight="1">
      <c r="B143">
        <v>28</v>
      </c>
      <c r="C143" s="21">
        <f t="shared" si="2"/>
        <v>58.32</v>
      </c>
      <c r="D143" s="77">
        <f t="shared" si="3"/>
        <v>25.6</v>
      </c>
      <c r="E143" s="78">
        <f t="shared" si="4"/>
        <v>-1.229928689334785</v>
      </c>
      <c r="F143" s="21">
        <f t="shared" si="5"/>
        <v>50.769230769230774</v>
      </c>
      <c r="G143" s="21">
        <f t="shared" si="6"/>
        <v>44.57770876399967</v>
      </c>
      <c r="H143">
        <v>28</v>
      </c>
      <c r="I143" s="77">
        <f t="shared" si="9"/>
        <v>0</v>
      </c>
      <c r="J143" s="77">
        <f t="shared" si="10"/>
        <v>0</v>
      </c>
      <c r="K143" s="85">
        <f t="shared" si="11"/>
        <v>0</v>
      </c>
      <c r="L143" s="85">
        <f t="shared" si="0"/>
        <v>0</v>
      </c>
    </row>
    <row r="144" spans="2:12" ht="0.75" customHeight="1">
      <c r="B144">
        <v>29</v>
      </c>
      <c r="C144" s="21">
        <f t="shared" si="2"/>
        <v>58.26</v>
      </c>
      <c r="D144" s="77">
        <f t="shared" si="3"/>
        <v>25.8</v>
      </c>
      <c r="E144" s="78">
        <f t="shared" si="4"/>
        <v>-1.0299286893347848</v>
      </c>
      <c r="F144" s="21">
        <f t="shared" si="5"/>
        <v>50.769230769230774</v>
      </c>
      <c r="G144" s="21">
        <f t="shared" si="6"/>
        <v>44.57770876399967</v>
      </c>
      <c r="H144">
        <v>29</v>
      </c>
      <c r="I144" s="77">
        <f t="shared" si="9"/>
        <v>0</v>
      </c>
      <c r="J144" s="77">
        <f t="shared" si="10"/>
        <v>0</v>
      </c>
      <c r="K144" s="85">
        <f t="shared" si="11"/>
        <v>0</v>
      </c>
      <c r="L144" s="85">
        <f t="shared" si="0"/>
        <v>0</v>
      </c>
    </row>
    <row r="145" spans="2:12" ht="0.75" customHeight="1">
      <c r="B145">
        <v>30</v>
      </c>
      <c r="C145" s="21">
        <f t="shared" si="2"/>
        <v>58.2</v>
      </c>
      <c r="D145" s="77">
        <f t="shared" si="3"/>
        <v>26</v>
      </c>
      <c r="E145" s="78">
        <f t="shared" si="4"/>
        <v>-0.8299286893347855</v>
      </c>
      <c r="F145" s="21">
        <f t="shared" si="5"/>
        <v>50.769230769230774</v>
      </c>
      <c r="G145" s="21">
        <f t="shared" si="6"/>
        <v>44.57770876399967</v>
      </c>
      <c r="H145">
        <f>H144+1</f>
        <v>30</v>
      </c>
      <c r="I145" s="77">
        <f t="shared" si="9"/>
        <v>0</v>
      </c>
      <c r="J145" s="77">
        <f t="shared" si="10"/>
        <v>0</v>
      </c>
      <c r="K145" s="85">
        <f t="shared" si="11"/>
        <v>0</v>
      </c>
      <c r="L145" s="85">
        <f t="shared" si="0"/>
        <v>0</v>
      </c>
    </row>
    <row r="146" spans="2:12" ht="0.75" customHeight="1">
      <c r="B146">
        <v>31</v>
      </c>
      <c r="C146" s="21">
        <f t="shared" si="2"/>
        <v>58.14</v>
      </c>
      <c r="D146" s="77">
        <f t="shared" si="3"/>
        <v>26.2</v>
      </c>
      <c r="E146" s="78">
        <f t="shared" si="4"/>
        <v>-0.6299286893347853</v>
      </c>
      <c r="F146" s="21">
        <f t="shared" si="5"/>
        <v>50.769230769230774</v>
      </c>
      <c r="G146" s="21">
        <f t="shared" si="6"/>
        <v>44.57770876399967</v>
      </c>
      <c r="H146">
        <f aca="true" t="shared" si="12" ref="H146:H209">H145+1</f>
        <v>31</v>
      </c>
      <c r="I146" s="77">
        <f t="shared" si="9"/>
        <v>0</v>
      </c>
      <c r="J146" s="77">
        <f aca="true" t="shared" si="13" ref="J146:J209">IF(H146&gt;1.4*$H$113,,($F$85+$G$85*H146))</f>
        <v>0</v>
      </c>
      <c r="K146" s="85">
        <f aca="true" t="shared" si="14" ref="K146:K209">IF(H146&gt;$H$113,,$F$87)</f>
        <v>0</v>
      </c>
      <c r="L146" s="85">
        <f aca="true" t="shared" si="15" ref="L146:L209">IF(H146&gt;$H$113,,$F$99)</f>
        <v>0</v>
      </c>
    </row>
    <row r="147" spans="2:12" ht="0.75" customHeight="1">
      <c r="B147">
        <v>32</v>
      </c>
      <c r="C147" s="21">
        <f t="shared" si="2"/>
        <v>58.08</v>
      </c>
      <c r="D147" s="77">
        <f t="shared" si="3"/>
        <v>26.4</v>
      </c>
      <c r="E147" s="78">
        <f t="shared" si="4"/>
        <v>-0.4299286893347851</v>
      </c>
      <c r="F147" s="21">
        <f t="shared" si="5"/>
        <v>50.769230769230774</v>
      </c>
      <c r="G147" s="21">
        <f t="shared" si="6"/>
        <v>44.57770876399967</v>
      </c>
      <c r="H147">
        <f t="shared" si="12"/>
        <v>32</v>
      </c>
      <c r="I147" s="77">
        <f t="shared" si="9"/>
        <v>0</v>
      </c>
      <c r="J147" s="77">
        <f t="shared" si="13"/>
        <v>0</v>
      </c>
      <c r="K147" s="85">
        <f t="shared" si="14"/>
        <v>0</v>
      </c>
      <c r="L147" s="85">
        <f t="shared" si="15"/>
        <v>0</v>
      </c>
    </row>
    <row r="148" spans="2:12" ht="0.75" customHeight="1">
      <c r="B148">
        <v>33</v>
      </c>
      <c r="C148" s="21">
        <f t="shared" si="2"/>
        <v>58.02</v>
      </c>
      <c r="D148" s="77">
        <f t="shared" si="3"/>
        <v>26.6</v>
      </c>
      <c r="E148" s="78">
        <f t="shared" si="4"/>
        <v>-0.22992868933478494</v>
      </c>
      <c r="F148" s="21">
        <f t="shared" si="5"/>
        <v>50.769230769230774</v>
      </c>
      <c r="G148" s="21">
        <f t="shared" si="6"/>
        <v>44.57770876399967</v>
      </c>
      <c r="H148">
        <f t="shared" si="12"/>
        <v>33</v>
      </c>
      <c r="I148" s="77">
        <f t="shared" si="9"/>
        <v>0</v>
      </c>
      <c r="J148" s="77">
        <f t="shared" si="13"/>
        <v>0</v>
      </c>
      <c r="K148" s="85">
        <f t="shared" si="14"/>
        <v>0</v>
      </c>
      <c r="L148" s="85">
        <f t="shared" si="15"/>
        <v>0</v>
      </c>
    </row>
    <row r="149" spans="2:12" ht="0.75" customHeight="1">
      <c r="B149">
        <v>34</v>
      </c>
      <c r="C149" s="21">
        <f t="shared" si="2"/>
        <v>57.96</v>
      </c>
      <c r="D149" s="77">
        <f t="shared" si="3"/>
        <v>26.8</v>
      </c>
      <c r="E149" s="78">
        <f t="shared" si="4"/>
        <v>-0.029928689334784764</v>
      </c>
      <c r="F149" s="21">
        <f t="shared" si="5"/>
        <v>50.769230769230774</v>
      </c>
      <c r="G149" s="21">
        <f t="shared" si="6"/>
        <v>44.57770876399967</v>
      </c>
      <c r="H149">
        <f t="shared" si="12"/>
        <v>34</v>
      </c>
      <c r="I149" s="77">
        <f t="shared" si="9"/>
        <v>0</v>
      </c>
      <c r="J149" s="77">
        <f t="shared" si="13"/>
        <v>0</v>
      </c>
      <c r="K149" s="85">
        <f t="shared" si="14"/>
        <v>0</v>
      </c>
      <c r="L149" s="85">
        <f t="shared" si="15"/>
        <v>0</v>
      </c>
    </row>
    <row r="150" spans="2:12" ht="0.75" customHeight="1">
      <c r="B150">
        <v>35</v>
      </c>
      <c r="C150" s="21">
        <f t="shared" si="2"/>
        <v>57.9</v>
      </c>
      <c r="D150" s="77">
        <f t="shared" si="3"/>
        <v>27</v>
      </c>
      <c r="E150" s="78">
        <f t="shared" si="4"/>
        <v>0.17007131066521453</v>
      </c>
      <c r="F150" s="21">
        <f t="shared" si="5"/>
        <v>50.769230769230774</v>
      </c>
      <c r="G150" s="21">
        <f t="shared" si="6"/>
        <v>44.57770876399967</v>
      </c>
      <c r="H150">
        <f t="shared" si="12"/>
        <v>35</v>
      </c>
      <c r="I150" s="77">
        <f t="shared" si="9"/>
        <v>0</v>
      </c>
      <c r="J150" s="77">
        <f t="shared" si="13"/>
        <v>0</v>
      </c>
      <c r="K150" s="85">
        <f t="shared" si="14"/>
        <v>0</v>
      </c>
      <c r="L150" s="85">
        <f t="shared" si="15"/>
        <v>0</v>
      </c>
    </row>
    <row r="151" spans="2:12" ht="0.75" customHeight="1">
      <c r="B151">
        <v>36</v>
      </c>
      <c r="C151" s="21">
        <f t="shared" si="2"/>
        <v>57.84</v>
      </c>
      <c r="D151" s="77">
        <f t="shared" si="3"/>
        <v>27.2</v>
      </c>
      <c r="E151" s="78">
        <f t="shared" si="4"/>
        <v>0.3700713106652147</v>
      </c>
      <c r="F151" s="21">
        <f t="shared" si="5"/>
        <v>50.769230769230774</v>
      </c>
      <c r="G151" s="21">
        <f t="shared" si="6"/>
        <v>44.57770876399967</v>
      </c>
      <c r="H151">
        <f t="shared" si="12"/>
        <v>36</v>
      </c>
      <c r="I151" s="77">
        <f t="shared" si="9"/>
        <v>0</v>
      </c>
      <c r="J151" s="77">
        <f t="shared" si="13"/>
        <v>0</v>
      </c>
      <c r="K151" s="85">
        <f t="shared" si="14"/>
        <v>0</v>
      </c>
      <c r="L151" s="85">
        <f t="shared" si="15"/>
        <v>0</v>
      </c>
    </row>
    <row r="152" spans="2:12" ht="0.75" customHeight="1">
      <c r="B152">
        <v>37</v>
      </c>
      <c r="C152" s="21">
        <f t="shared" si="2"/>
        <v>57.78</v>
      </c>
      <c r="D152" s="77">
        <f t="shared" si="3"/>
        <v>27.4</v>
      </c>
      <c r="E152" s="78">
        <f t="shared" si="4"/>
        <v>0.5700713106652149</v>
      </c>
      <c r="F152" s="21">
        <f t="shared" si="5"/>
        <v>50.769230769230774</v>
      </c>
      <c r="G152" s="21">
        <f t="shared" si="6"/>
        <v>44.57770876399967</v>
      </c>
      <c r="H152">
        <f t="shared" si="12"/>
        <v>37</v>
      </c>
      <c r="I152" s="77">
        <f t="shared" si="9"/>
        <v>0</v>
      </c>
      <c r="J152" s="77">
        <f t="shared" si="13"/>
        <v>0</v>
      </c>
      <c r="K152" s="85">
        <f t="shared" si="14"/>
        <v>0</v>
      </c>
      <c r="L152" s="85">
        <f t="shared" si="15"/>
        <v>0</v>
      </c>
    </row>
    <row r="153" spans="2:12" ht="0.75" customHeight="1">
      <c r="B153">
        <v>38</v>
      </c>
      <c r="C153" s="21">
        <f t="shared" si="2"/>
        <v>57.72</v>
      </c>
      <c r="D153" s="77">
        <f t="shared" si="3"/>
        <v>27.6</v>
      </c>
      <c r="E153" s="78">
        <f t="shared" si="4"/>
        <v>0.7700713106652151</v>
      </c>
      <c r="F153" s="21">
        <f t="shared" si="5"/>
        <v>50.769230769230774</v>
      </c>
      <c r="G153" s="21">
        <f t="shared" si="6"/>
        <v>44.57770876399967</v>
      </c>
      <c r="H153">
        <f t="shared" si="12"/>
        <v>38</v>
      </c>
      <c r="I153" s="77">
        <f t="shared" si="9"/>
        <v>0</v>
      </c>
      <c r="J153" s="77">
        <f t="shared" si="13"/>
        <v>0</v>
      </c>
      <c r="K153" s="85">
        <f t="shared" si="14"/>
        <v>0</v>
      </c>
      <c r="L153" s="85">
        <f t="shared" si="15"/>
        <v>0</v>
      </c>
    </row>
    <row r="154" spans="2:12" ht="0.75" customHeight="1">
      <c r="B154">
        <v>39</v>
      </c>
      <c r="C154" s="21">
        <f t="shared" si="2"/>
        <v>57.66</v>
      </c>
      <c r="D154" s="77">
        <f t="shared" si="3"/>
        <v>27.8</v>
      </c>
      <c r="E154" s="78">
        <f t="shared" si="4"/>
        <v>0.9700713106652152</v>
      </c>
      <c r="F154" s="21">
        <f t="shared" si="5"/>
        <v>50.769230769230774</v>
      </c>
      <c r="G154" s="21">
        <f t="shared" si="6"/>
        <v>44.57770876399967</v>
      </c>
      <c r="H154">
        <f t="shared" si="12"/>
        <v>39</v>
      </c>
      <c r="I154" s="77">
        <f t="shared" si="9"/>
        <v>0</v>
      </c>
      <c r="J154" s="77">
        <f t="shared" si="13"/>
        <v>0</v>
      </c>
      <c r="K154" s="85">
        <f t="shared" si="14"/>
        <v>0</v>
      </c>
      <c r="L154" s="85">
        <f t="shared" si="15"/>
        <v>0</v>
      </c>
    </row>
    <row r="155" spans="2:12" ht="0.75" customHeight="1">
      <c r="B155">
        <v>40</v>
      </c>
      <c r="C155" s="21">
        <f t="shared" si="2"/>
        <v>57.6</v>
      </c>
      <c r="D155" s="77">
        <f t="shared" si="3"/>
        <v>28</v>
      </c>
      <c r="E155" s="78">
        <f t="shared" si="4"/>
        <v>1.1700713106652145</v>
      </c>
      <c r="F155" s="21">
        <f t="shared" si="5"/>
        <v>50.769230769230774</v>
      </c>
      <c r="G155" s="21">
        <f t="shared" si="6"/>
        <v>44.57770876399967</v>
      </c>
      <c r="H155">
        <f t="shared" si="12"/>
        <v>40</v>
      </c>
      <c r="I155" s="77">
        <f t="shared" si="9"/>
        <v>0</v>
      </c>
      <c r="J155" s="77">
        <f t="shared" si="13"/>
        <v>0</v>
      </c>
      <c r="K155" s="85">
        <f t="shared" si="14"/>
        <v>0</v>
      </c>
      <c r="L155" s="85">
        <f t="shared" si="15"/>
        <v>0</v>
      </c>
    </row>
    <row r="156" spans="2:12" ht="0.75" customHeight="1">
      <c r="B156">
        <v>41</v>
      </c>
      <c r="C156" s="21">
        <f t="shared" si="2"/>
        <v>57.54</v>
      </c>
      <c r="D156" s="77">
        <f t="shared" si="3"/>
        <v>28.200000000000003</v>
      </c>
      <c r="E156" s="78">
        <f t="shared" si="4"/>
        <v>1.3700713106652156</v>
      </c>
      <c r="F156" s="21">
        <f t="shared" si="5"/>
        <v>50.769230769230774</v>
      </c>
      <c r="G156" s="21">
        <f t="shared" si="6"/>
        <v>44.57770876399967</v>
      </c>
      <c r="H156">
        <f t="shared" si="12"/>
        <v>41</v>
      </c>
      <c r="I156" s="77">
        <f t="shared" si="9"/>
        <v>0</v>
      </c>
      <c r="J156" s="77">
        <f t="shared" si="13"/>
        <v>0</v>
      </c>
      <c r="K156" s="85">
        <f t="shared" si="14"/>
        <v>0</v>
      </c>
      <c r="L156" s="85">
        <f t="shared" si="15"/>
        <v>0</v>
      </c>
    </row>
    <row r="157" spans="2:12" ht="0.75" customHeight="1">
      <c r="B157">
        <v>42</v>
      </c>
      <c r="C157" s="21">
        <f t="shared" si="2"/>
        <v>57.48</v>
      </c>
      <c r="D157" s="77">
        <f t="shared" si="3"/>
        <v>28.4</v>
      </c>
      <c r="E157" s="78">
        <f t="shared" si="4"/>
        <v>1.5700713106652149</v>
      </c>
      <c r="F157" s="21">
        <f t="shared" si="5"/>
        <v>50.769230769230774</v>
      </c>
      <c r="G157" s="21">
        <f t="shared" si="6"/>
        <v>44.57770876399967</v>
      </c>
      <c r="H157">
        <f t="shared" si="12"/>
        <v>42</v>
      </c>
      <c r="I157" s="77">
        <f t="shared" si="9"/>
        <v>0</v>
      </c>
      <c r="J157" s="77">
        <f t="shared" si="13"/>
        <v>0</v>
      </c>
      <c r="K157" s="85">
        <f t="shared" si="14"/>
        <v>0</v>
      </c>
      <c r="L157" s="85">
        <f t="shared" si="15"/>
        <v>0</v>
      </c>
    </row>
    <row r="158" spans="2:12" ht="0.75" customHeight="1">
      <c r="B158">
        <v>43</v>
      </c>
      <c r="C158" s="21">
        <f t="shared" si="2"/>
        <v>57.42</v>
      </c>
      <c r="D158" s="77">
        <f t="shared" si="3"/>
        <v>28.6</v>
      </c>
      <c r="E158" s="78">
        <f t="shared" si="4"/>
        <v>1.7700713106652142</v>
      </c>
      <c r="F158" s="21">
        <f t="shared" si="5"/>
        <v>50.769230769230774</v>
      </c>
      <c r="G158" s="21">
        <f t="shared" si="6"/>
        <v>44.57770876399967</v>
      </c>
      <c r="H158">
        <f t="shared" si="12"/>
        <v>43</v>
      </c>
      <c r="I158" s="77">
        <f t="shared" si="9"/>
        <v>0</v>
      </c>
      <c r="J158" s="77">
        <f t="shared" si="13"/>
        <v>0</v>
      </c>
      <c r="K158" s="85">
        <f t="shared" si="14"/>
        <v>0</v>
      </c>
      <c r="L158" s="85">
        <f t="shared" si="15"/>
        <v>0</v>
      </c>
    </row>
    <row r="159" spans="2:12" ht="0.75" customHeight="1">
      <c r="B159">
        <v>44</v>
      </c>
      <c r="C159" s="21">
        <f t="shared" si="2"/>
        <v>57.36</v>
      </c>
      <c r="D159" s="77">
        <f t="shared" si="3"/>
        <v>28.8</v>
      </c>
      <c r="E159" s="78">
        <f t="shared" si="4"/>
        <v>1.9700713106652152</v>
      </c>
      <c r="F159" s="21">
        <f t="shared" si="5"/>
        <v>50.769230769230774</v>
      </c>
      <c r="G159" s="21">
        <f t="shared" si="6"/>
        <v>44.57770876399967</v>
      </c>
      <c r="H159">
        <f t="shared" si="12"/>
        <v>44</v>
      </c>
      <c r="I159" s="77">
        <f t="shared" si="9"/>
        <v>0</v>
      </c>
      <c r="J159" s="77">
        <f t="shared" si="13"/>
        <v>0</v>
      </c>
      <c r="K159" s="85">
        <f t="shared" si="14"/>
        <v>0</v>
      </c>
      <c r="L159" s="85">
        <f t="shared" si="15"/>
        <v>0</v>
      </c>
    </row>
    <row r="160" spans="2:12" ht="0.75" customHeight="1">
      <c r="B160">
        <v>45</v>
      </c>
      <c r="C160" s="21">
        <f t="shared" si="2"/>
        <v>57.3</v>
      </c>
      <c r="D160" s="77">
        <f t="shared" si="3"/>
        <v>29</v>
      </c>
      <c r="E160" s="78">
        <f t="shared" si="4"/>
        <v>2.1700713106652145</v>
      </c>
      <c r="F160" s="21">
        <f t="shared" si="5"/>
        <v>50.769230769230774</v>
      </c>
      <c r="G160" s="21">
        <f t="shared" si="6"/>
        <v>44.57770876399967</v>
      </c>
      <c r="H160">
        <f t="shared" si="12"/>
        <v>45</v>
      </c>
      <c r="I160" s="77">
        <f t="shared" si="9"/>
        <v>0</v>
      </c>
      <c r="J160" s="77">
        <f t="shared" si="13"/>
        <v>0</v>
      </c>
      <c r="K160" s="85">
        <f t="shared" si="14"/>
        <v>0</v>
      </c>
      <c r="L160" s="85">
        <f t="shared" si="15"/>
        <v>0</v>
      </c>
    </row>
    <row r="161" spans="2:12" ht="0.75" customHeight="1">
      <c r="B161">
        <v>46</v>
      </c>
      <c r="C161" s="21">
        <f t="shared" si="2"/>
        <v>57.24</v>
      </c>
      <c r="D161" s="77">
        <f t="shared" si="3"/>
        <v>29.200000000000003</v>
      </c>
      <c r="E161" s="78">
        <f t="shared" si="4"/>
        <v>2.3700713106652156</v>
      </c>
      <c r="F161" s="21">
        <f t="shared" si="5"/>
        <v>50.769230769230774</v>
      </c>
      <c r="G161" s="21">
        <f t="shared" si="6"/>
        <v>44.57770876399967</v>
      </c>
      <c r="H161">
        <f t="shared" si="12"/>
        <v>46</v>
      </c>
      <c r="I161" s="77">
        <f t="shared" si="9"/>
        <v>0</v>
      </c>
      <c r="J161" s="77">
        <f t="shared" si="13"/>
        <v>0</v>
      </c>
      <c r="K161" s="85">
        <f t="shared" si="14"/>
        <v>0</v>
      </c>
      <c r="L161" s="85">
        <f t="shared" si="15"/>
        <v>0</v>
      </c>
    </row>
    <row r="162" spans="2:12" ht="0.75" customHeight="1">
      <c r="B162">
        <v>47</v>
      </c>
      <c r="C162" s="21">
        <f t="shared" si="2"/>
        <v>57.18</v>
      </c>
      <c r="D162" s="77">
        <f t="shared" si="3"/>
        <v>29.4</v>
      </c>
      <c r="E162" s="78">
        <f t="shared" si="4"/>
        <v>2.570071310665215</v>
      </c>
      <c r="F162" s="21">
        <f t="shared" si="5"/>
        <v>50.769230769230774</v>
      </c>
      <c r="G162" s="21">
        <f t="shared" si="6"/>
        <v>44.57770876399967</v>
      </c>
      <c r="H162">
        <f t="shared" si="12"/>
        <v>47</v>
      </c>
      <c r="I162" s="77">
        <f t="shared" si="9"/>
        <v>0</v>
      </c>
      <c r="J162" s="77">
        <f t="shared" si="13"/>
        <v>0</v>
      </c>
      <c r="K162" s="85">
        <f t="shared" si="14"/>
        <v>0</v>
      </c>
      <c r="L162" s="85">
        <f t="shared" si="15"/>
        <v>0</v>
      </c>
    </row>
    <row r="163" spans="2:12" ht="0.75" customHeight="1">
      <c r="B163">
        <v>48</v>
      </c>
      <c r="C163" s="21">
        <f t="shared" si="2"/>
        <v>57.12</v>
      </c>
      <c r="D163" s="77">
        <f t="shared" si="3"/>
        <v>29.6</v>
      </c>
      <c r="E163" s="78">
        <f t="shared" si="4"/>
        <v>2.770071310665216</v>
      </c>
      <c r="F163" s="21">
        <f t="shared" si="5"/>
        <v>50.769230769230774</v>
      </c>
      <c r="G163" s="21">
        <f t="shared" si="6"/>
        <v>44.57770876399967</v>
      </c>
      <c r="H163">
        <f t="shared" si="12"/>
        <v>48</v>
      </c>
      <c r="I163" s="77">
        <f t="shared" si="9"/>
        <v>0</v>
      </c>
      <c r="J163" s="77">
        <f t="shared" si="13"/>
        <v>0</v>
      </c>
      <c r="K163" s="85">
        <f t="shared" si="14"/>
        <v>0</v>
      </c>
      <c r="L163" s="85">
        <f t="shared" si="15"/>
        <v>0</v>
      </c>
    </row>
    <row r="164" spans="2:12" ht="0.75" customHeight="1">
      <c r="B164">
        <v>49</v>
      </c>
      <c r="C164" s="21">
        <f t="shared" si="2"/>
        <v>57.06</v>
      </c>
      <c r="D164" s="77">
        <f t="shared" si="3"/>
        <v>29.8</v>
      </c>
      <c r="E164" s="78">
        <f t="shared" si="4"/>
        <v>2.9700713106652152</v>
      </c>
      <c r="F164" s="21">
        <f t="shared" si="5"/>
        <v>50.769230769230774</v>
      </c>
      <c r="G164" s="21">
        <f t="shared" si="6"/>
        <v>44.57770876399967</v>
      </c>
      <c r="H164">
        <f t="shared" si="12"/>
        <v>49</v>
      </c>
      <c r="I164" s="77">
        <f t="shared" si="9"/>
        <v>0</v>
      </c>
      <c r="J164" s="77">
        <f t="shared" si="13"/>
        <v>0</v>
      </c>
      <c r="K164" s="85">
        <f t="shared" si="14"/>
        <v>0</v>
      </c>
      <c r="L164" s="85">
        <f t="shared" si="15"/>
        <v>0</v>
      </c>
    </row>
    <row r="165" spans="2:12" ht="0.75" customHeight="1">
      <c r="B165">
        <v>50</v>
      </c>
      <c r="C165" s="21">
        <f t="shared" si="2"/>
        <v>57</v>
      </c>
      <c r="D165" s="77">
        <f t="shared" si="3"/>
        <v>30</v>
      </c>
      <c r="E165" s="78">
        <f t="shared" si="4"/>
        <v>3.1700713106652145</v>
      </c>
      <c r="F165" s="21">
        <f t="shared" si="5"/>
        <v>50.769230769230774</v>
      </c>
      <c r="G165" s="21">
        <f t="shared" si="6"/>
        <v>44.57770876399967</v>
      </c>
      <c r="H165">
        <f t="shared" si="12"/>
        <v>50</v>
      </c>
      <c r="I165" s="77">
        <f t="shared" si="9"/>
        <v>0</v>
      </c>
      <c r="J165" s="77">
        <f t="shared" si="13"/>
        <v>0</v>
      </c>
      <c r="K165" s="85">
        <f t="shared" si="14"/>
        <v>0</v>
      </c>
      <c r="L165" s="85">
        <f t="shared" si="15"/>
        <v>0</v>
      </c>
    </row>
    <row r="166" spans="2:12" ht="0.75" customHeight="1">
      <c r="B166">
        <v>51</v>
      </c>
      <c r="C166" s="21">
        <f t="shared" si="2"/>
        <v>56.94</v>
      </c>
      <c r="D166" s="77">
        <f t="shared" si="3"/>
        <v>30.200000000000003</v>
      </c>
      <c r="E166" s="78">
        <f t="shared" si="4"/>
        <v>3.3700713106652156</v>
      </c>
      <c r="F166" s="21">
        <f t="shared" si="5"/>
        <v>50.769230769230774</v>
      </c>
      <c r="G166" s="21">
        <f t="shared" si="6"/>
        <v>44.57770876399967</v>
      </c>
      <c r="H166">
        <f t="shared" si="12"/>
        <v>51</v>
      </c>
      <c r="I166" s="77">
        <f t="shared" si="9"/>
        <v>0</v>
      </c>
      <c r="J166" s="77">
        <f t="shared" si="13"/>
        <v>0</v>
      </c>
      <c r="K166" s="85">
        <f t="shared" si="14"/>
        <v>0</v>
      </c>
      <c r="L166" s="85">
        <f t="shared" si="15"/>
        <v>0</v>
      </c>
    </row>
    <row r="167" spans="2:12" ht="0.75" customHeight="1">
      <c r="B167">
        <v>52</v>
      </c>
      <c r="C167" s="21">
        <f t="shared" si="2"/>
        <v>56.88</v>
      </c>
      <c r="D167" s="77">
        <f t="shared" si="3"/>
        <v>30.4</v>
      </c>
      <c r="E167" s="78">
        <f t="shared" si="4"/>
        <v>3.570071310665215</v>
      </c>
      <c r="F167" s="21">
        <f t="shared" si="5"/>
        <v>50.769230769230774</v>
      </c>
      <c r="G167" s="21">
        <f t="shared" si="6"/>
        <v>44.57770876399967</v>
      </c>
      <c r="H167">
        <f t="shared" si="12"/>
        <v>52</v>
      </c>
      <c r="I167" s="77">
        <f t="shared" si="9"/>
        <v>0</v>
      </c>
      <c r="J167" s="77">
        <f t="shared" si="13"/>
        <v>0</v>
      </c>
      <c r="K167" s="85">
        <f t="shared" si="14"/>
        <v>0</v>
      </c>
      <c r="L167" s="85">
        <f t="shared" si="15"/>
        <v>0</v>
      </c>
    </row>
    <row r="168" spans="2:12" ht="0.75" customHeight="1">
      <c r="B168">
        <v>53</v>
      </c>
      <c r="C168" s="21">
        <f t="shared" si="2"/>
        <v>56.82</v>
      </c>
      <c r="D168" s="77">
        <f t="shared" si="3"/>
        <v>30.6</v>
      </c>
      <c r="E168" s="78">
        <f t="shared" si="4"/>
        <v>3.770071310665216</v>
      </c>
      <c r="F168" s="21">
        <f t="shared" si="5"/>
        <v>50.769230769230774</v>
      </c>
      <c r="G168" s="21">
        <f t="shared" si="6"/>
        <v>44.57770876399967</v>
      </c>
      <c r="H168">
        <f t="shared" si="12"/>
        <v>53</v>
      </c>
      <c r="I168" s="77">
        <f t="shared" si="9"/>
        <v>0</v>
      </c>
      <c r="J168" s="77">
        <f t="shared" si="13"/>
        <v>0</v>
      </c>
      <c r="K168" s="85">
        <f t="shared" si="14"/>
        <v>0</v>
      </c>
      <c r="L168" s="85">
        <f t="shared" si="15"/>
        <v>0</v>
      </c>
    </row>
    <row r="169" spans="2:12" ht="0.75" customHeight="1">
      <c r="B169">
        <v>54</v>
      </c>
      <c r="C169" s="21">
        <f t="shared" si="2"/>
        <v>56.76</v>
      </c>
      <c r="D169" s="77">
        <f t="shared" si="3"/>
        <v>30.8</v>
      </c>
      <c r="E169" s="78">
        <f t="shared" si="4"/>
        <v>3.9700713106652152</v>
      </c>
      <c r="F169" s="21">
        <f t="shared" si="5"/>
        <v>50.769230769230774</v>
      </c>
      <c r="G169" s="21">
        <f t="shared" si="6"/>
        <v>44.57770876399967</v>
      </c>
      <c r="H169">
        <f t="shared" si="12"/>
        <v>54</v>
      </c>
      <c r="I169" s="77">
        <f t="shared" si="9"/>
        <v>0</v>
      </c>
      <c r="J169" s="77">
        <f t="shared" si="13"/>
        <v>0</v>
      </c>
      <c r="K169" s="85">
        <f t="shared" si="14"/>
        <v>0</v>
      </c>
      <c r="L169" s="85">
        <f t="shared" si="15"/>
        <v>0</v>
      </c>
    </row>
    <row r="170" spans="2:12" ht="0.75" customHeight="1">
      <c r="B170">
        <v>55</v>
      </c>
      <c r="C170" s="21">
        <f t="shared" si="2"/>
        <v>56.7</v>
      </c>
      <c r="D170" s="77">
        <f t="shared" si="3"/>
        <v>31</v>
      </c>
      <c r="E170" s="78">
        <f t="shared" si="4"/>
        <v>4.1700713106652145</v>
      </c>
      <c r="F170" s="21">
        <f t="shared" si="5"/>
        <v>50.769230769230774</v>
      </c>
      <c r="G170" s="21">
        <f t="shared" si="6"/>
        <v>44.57770876399967</v>
      </c>
      <c r="H170">
        <f t="shared" si="12"/>
        <v>55</v>
      </c>
      <c r="I170" s="77">
        <f t="shared" si="9"/>
        <v>0</v>
      </c>
      <c r="J170" s="77">
        <f t="shared" si="13"/>
        <v>0</v>
      </c>
      <c r="K170" s="85">
        <f t="shared" si="14"/>
        <v>0</v>
      </c>
      <c r="L170" s="85">
        <f t="shared" si="15"/>
        <v>0</v>
      </c>
    </row>
    <row r="171" spans="2:12" ht="0.75" customHeight="1">
      <c r="B171">
        <v>56</v>
      </c>
      <c r="C171" s="21">
        <f t="shared" si="2"/>
        <v>56.64</v>
      </c>
      <c r="D171" s="77">
        <f t="shared" si="3"/>
        <v>31.200000000000003</v>
      </c>
      <c r="E171" s="78">
        <f t="shared" si="4"/>
        <v>4.370071310665216</v>
      </c>
      <c r="F171" s="21">
        <f t="shared" si="5"/>
        <v>50.769230769230774</v>
      </c>
      <c r="G171" s="21">
        <f t="shared" si="6"/>
        <v>44.57770876399967</v>
      </c>
      <c r="H171">
        <f t="shared" si="12"/>
        <v>56</v>
      </c>
      <c r="I171" s="77">
        <f t="shared" si="9"/>
        <v>0</v>
      </c>
      <c r="J171" s="77">
        <f t="shared" si="13"/>
        <v>0</v>
      </c>
      <c r="K171" s="85">
        <f t="shared" si="14"/>
        <v>0</v>
      </c>
      <c r="L171" s="85">
        <f t="shared" si="15"/>
        <v>0</v>
      </c>
    </row>
    <row r="172" spans="2:12" ht="0.75" customHeight="1">
      <c r="B172">
        <v>57</v>
      </c>
      <c r="C172" s="21">
        <f t="shared" si="2"/>
        <v>56.58</v>
      </c>
      <c r="D172" s="77">
        <f t="shared" si="3"/>
        <v>31.4</v>
      </c>
      <c r="E172" s="78">
        <f t="shared" si="4"/>
        <v>4.570071310665215</v>
      </c>
      <c r="F172" s="21">
        <f t="shared" si="5"/>
        <v>50.769230769230774</v>
      </c>
      <c r="G172" s="21">
        <f t="shared" si="6"/>
        <v>44.57770876399967</v>
      </c>
      <c r="H172">
        <f t="shared" si="12"/>
        <v>57</v>
      </c>
      <c r="I172" s="77">
        <f t="shared" si="9"/>
        <v>0</v>
      </c>
      <c r="J172" s="77">
        <f t="shared" si="13"/>
        <v>0</v>
      </c>
      <c r="K172" s="85">
        <f t="shared" si="14"/>
        <v>0</v>
      </c>
      <c r="L172" s="85">
        <f t="shared" si="15"/>
        <v>0</v>
      </c>
    </row>
    <row r="173" spans="2:12" ht="0.75" customHeight="1">
      <c r="B173">
        <v>58</v>
      </c>
      <c r="C173" s="21">
        <f t="shared" si="2"/>
        <v>56.52</v>
      </c>
      <c r="D173" s="77">
        <f t="shared" si="3"/>
        <v>31.6</v>
      </c>
      <c r="E173" s="78">
        <f t="shared" si="4"/>
        <v>4.770071310665216</v>
      </c>
      <c r="F173" s="21">
        <f t="shared" si="5"/>
        <v>50.769230769230774</v>
      </c>
      <c r="G173" s="21">
        <f t="shared" si="6"/>
        <v>44.57770876399967</v>
      </c>
      <c r="H173">
        <f t="shared" si="12"/>
        <v>58</v>
      </c>
      <c r="I173" s="77">
        <f t="shared" si="9"/>
        <v>0</v>
      </c>
      <c r="J173" s="77">
        <f t="shared" si="13"/>
        <v>0</v>
      </c>
      <c r="K173" s="85">
        <f t="shared" si="14"/>
        <v>0</v>
      </c>
      <c r="L173" s="85">
        <f t="shared" si="15"/>
        <v>0</v>
      </c>
    </row>
    <row r="174" spans="2:12" ht="0.75" customHeight="1">
      <c r="B174">
        <v>59</v>
      </c>
      <c r="C174" s="21">
        <f t="shared" si="2"/>
        <v>56.46</v>
      </c>
      <c r="D174" s="77">
        <f t="shared" si="3"/>
        <v>31.8</v>
      </c>
      <c r="E174" s="78">
        <f t="shared" si="4"/>
        <v>4.970071310665215</v>
      </c>
      <c r="F174" s="21">
        <f t="shared" si="5"/>
        <v>50.769230769230774</v>
      </c>
      <c r="G174" s="21">
        <f t="shared" si="6"/>
        <v>44.57770876399967</v>
      </c>
      <c r="H174">
        <f t="shared" si="12"/>
        <v>59</v>
      </c>
      <c r="I174" s="77">
        <f t="shared" si="9"/>
        <v>0</v>
      </c>
      <c r="J174" s="77">
        <f t="shared" si="13"/>
        <v>0</v>
      </c>
      <c r="K174" s="85">
        <f t="shared" si="14"/>
        <v>0</v>
      </c>
      <c r="L174" s="85">
        <f t="shared" si="15"/>
        <v>0</v>
      </c>
    </row>
    <row r="175" spans="2:12" ht="0.75" customHeight="1">
      <c r="B175">
        <v>60</v>
      </c>
      <c r="C175" s="21">
        <f t="shared" si="2"/>
        <v>56.4</v>
      </c>
      <c r="D175" s="77">
        <f t="shared" si="3"/>
        <v>32</v>
      </c>
      <c r="E175" s="78">
        <f t="shared" si="4"/>
        <v>5.1700713106652145</v>
      </c>
      <c r="F175" s="21">
        <f t="shared" si="5"/>
        <v>50.769230769230774</v>
      </c>
      <c r="G175" s="21">
        <f t="shared" si="6"/>
        <v>44.57770876399967</v>
      </c>
      <c r="H175">
        <f t="shared" si="12"/>
        <v>60</v>
      </c>
      <c r="I175" s="77">
        <f t="shared" si="9"/>
        <v>0</v>
      </c>
      <c r="J175" s="77">
        <f t="shared" si="13"/>
        <v>0</v>
      </c>
      <c r="K175" s="85">
        <f t="shared" si="14"/>
        <v>0</v>
      </c>
      <c r="L175" s="85">
        <f t="shared" si="15"/>
        <v>0</v>
      </c>
    </row>
    <row r="176" spans="2:12" ht="0.75" customHeight="1">
      <c r="B176">
        <v>61</v>
      </c>
      <c r="C176" s="21">
        <f t="shared" si="2"/>
        <v>56.34</v>
      </c>
      <c r="D176" s="77">
        <f t="shared" si="3"/>
        <v>32.2</v>
      </c>
      <c r="E176" s="78">
        <f t="shared" si="4"/>
        <v>5.370071310665216</v>
      </c>
      <c r="F176" s="21">
        <f t="shared" si="5"/>
        <v>50.769230769230774</v>
      </c>
      <c r="G176" s="21">
        <f t="shared" si="6"/>
        <v>44.57770876399967</v>
      </c>
      <c r="H176">
        <f t="shared" si="12"/>
        <v>61</v>
      </c>
      <c r="I176" s="77">
        <f t="shared" si="9"/>
        <v>0</v>
      </c>
      <c r="J176" s="77">
        <f t="shared" si="13"/>
        <v>0</v>
      </c>
      <c r="K176" s="85">
        <f t="shared" si="14"/>
        <v>0</v>
      </c>
      <c r="L176" s="85">
        <f t="shared" si="15"/>
        <v>0</v>
      </c>
    </row>
    <row r="177" spans="2:12" ht="0.75" customHeight="1">
      <c r="B177">
        <v>62</v>
      </c>
      <c r="C177" s="21">
        <f t="shared" si="2"/>
        <v>56.28</v>
      </c>
      <c r="D177" s="77">
        <f t="shared" si="3"/>
        <v>32.4</v>
      </c>
      <c r="E177" s="78">
        <f t="shared" si="4"/>
        <v>5.570071310665215</v>
      </c>
      <c r="F177" s="21">
        <f t="shared" si="5"/>
        <v>50.769230769230774</v>
      </c>
      <c r="G177" s="21">
        <f t="shared" si="6"/>
        <v>44.57770876399967</v>
      </c>
      <c r="H177">
        <f t="shared" si="12"/>
        <v>62</v>
      </c>
      <c r="I177" s="77">
        <f t="shared" si="9"/>
        <v>0</v>
      </c>
      <c r="J177" s="77">
        <f t="shared" si="13"/>
        <v>0</v>
      </c>
      <c r="K177" s="85">
        <f t="shared" si="14"/>
        <v>0</v>
      </c>
      <c r="L177" s="85">
        <f t="shared" si="15"/>
        <v>0</v>
      </c>
    </row>
    <row r="178" spans="2:12" ht="0.75" customHeight="1">
      <c r="B178">
        <v>63</v>
      </c>
      <c r="C178" s="21">
        <f t="shared" si="2"/>
        <v>56.22</v>
      </c>
      <c r="D178" s="77">
        <f t="shared" si="3"/>
        <v>32.6</v>
      </c>
      <c r="E178" s="78">
        <f t="shared" si="4"/>
        <v>5.770071310665216</v>
      </c>
      <c r="F178" s="21">
        <f t="shared" si="5"/>
        <v>50.769230769230774</v>
      </c>
      <c r="G178" s="21">
        <f t="shared" si="6"/>
        <v>44.57770876399967</v>
      </c>
      <c r="H178">
        <f t="shared" si="12"/>
        <v>63</v>
      </c>
      <c r="I178" s="77">
        <f t="shared" si="9"/>
        <v>0</v>
      </c>
      <c r="J178" s="77">
        <f t="shared" si="13"/>
        <v>0</v>
      </c>
      <c r="K178" s="85">
        <f t="shared" si="14"/>
        <v>0</v>
      </c>
      <c r="L178" s="85">
        <f t="shared" si="15"/>
        <v>0</v>
      </c>
    </row>
    <row r="179" spans="2:12" ht="0.75" customHeight="1">
      <c r="B179">
        <v>64</v>
      </c>
      <c r="C179" s="21">
        <f t="shared" si="2"/>
        <v>56.16</v>
      </c>
      <c r="D179" s="77">
        <f t="shared" si="3"/>
        <v>32.8</v>
      </c>
      <c r="E179" s="78">
        <f t="shared" si="4"/>
        <v>5.970071310665215</v>
      </c>
      <c r="F179" s="21">
        <f t="shared" si="5"/>
        <v>50.769230769230774</v>
      </c>
      <c r="G179" s="21">
        <f t="shared" si="6"/>
        <v>44.57770876399967</v>
      </c>
      <c r="H179">
        <f t="shared" si="12"/>
        <v>64</v>
      </c>
      <c r="I179" s="77">
        <f t="shared" si="9"/>
        <v>0</v>
      </c>
      <c r="J179" s="77">
        <f t="shared" si="13"/>
        <v>0</v>
      </c>
      <c r="K179" s="85">
        <f t="shared" si="14"/>
        <v>0</v>
      </c>
      <c r="L179" s="85">
        <f t="shared" si="15"/>
        <v>0</v>
      </c>
    </row>
    <row r="180" spans="2:12" ht="0.75" customHeight="1">
      <c r="B180">
        <v>65</v>
      </c>
      <c r="C180" s="21">
        <f t="shared" si="2"/>
        <v>56.1</v>
      </c>
      <c r="D180" s="77">
        <f t="shared" si="3"/>
        <v>33</v>
      </c>
      <c r="E180" s="78">
        <f t="shared" si="4"/>
        <v>6.1700713106652145</v>
      </c>
      <c r="F180" s="21">
        <f t="shared" si="5"/>
        <v>50.769230769230774</v>
      </c>
      <c r="G180" s="21">
        <f t="shared" si="6"/>
        <v>44.57770876399967</v>
      </c>
      <c r="H180">
        <f t="shared" si="12"/>
        <v>65</v>
      </c>
      <c r="I180" s="77">
        <f t="shared" si="9"/>
        <v>0</v>
      </c>
      <c r="J180" s="77">
        <f t="shared" si="13"/>
        <v>0</v>
      </c>
      <c r="K180" s="85">
        <f t="shared" si="14"/>
        <v>0</v>
      </c>
      <c r="L180" s="85">
        <f t="shared" si="15"/>
        <v>0</v>
      </c>
    </row>
    <row r="181" spans="2:12" ht="0.75" customHeight="1">
      <c r="B181">
        <v>66</v>
      </c>
      <c r="C181" s="21">
        <f aca="true" t="shared" si="16" ref="C181:C244">$D$71+$E$71*B181</f>
        <v>56.04</v>
      </c>
      <c r="D181" s="77">
        <f aca="true" t="shared" si="17" ref="D181:D244">$D$73+$E$73*B181</f>
        <v>33.2</v>
      </c>
      <c r="E181" s="78">
        <f aca="true" t="shared" si="18" ref="E181:E244">$F$106+$E$73*B181</f>
        <v>6.370071310665216</v>
      </c>
      <c r="F181" s="21">
        <f aca="true" t="shared" si="19" ref="F181:F244">IF(C181&lt;D181,,$F$87)</f>
        <v>50.769230769230774</v>
      </c>
      <c r="G181" s="21">
        <f aca="true" t="shared" si="20" ref="G181:G244">IF(C181&lt;E181,,$F$108)</f>
        <v>44.57770876399967</v>
      </c>
      <c r="H181">
        <f t="shared" si="12"/>
        <v>66</v>
      </c>
      <c r="I181" s="77">
        <f aca="true" t="shared" si="21" ref="I181:I244">IF(H181&gt;1.5*$H$113,,($D$76/H181+$E$76+$F$76*H181))</f>
        <v>0</v>
      </c>
      <c r="J181" s="77">
        <f t="shared" si="13"/>
        <v>0</v>
      </c>
      <c r="K181" s="85">
        <f t="shared" si="14"/>
        <v>0</v>
      </c>
      <c r="L181" s="85">
        <f t="shared" si="15"/>
        <v>0</v>
      </c>
    </row>
    <row r="182" spans="2:12" ht="0.75" customHeight="1">
      <c r="B182">
        <v>67</v>
      </c>
      <c r="C182" s="21">
        <f t="shared" si="16"/>
        <v>55.980000000000004</v>
      </c>
      <c r="D182" s="77">
        <f t="shared" si="17"/>
        <v>33.4</v>
      </c>
      <c r="E182" s="78">
        <f t="shared" si="18"/>
        <v>6.570071310665215</v>
      </c>
      <c r="F182" s="21">
        <f t="shared" si="19"/>
        <v>50.769230769230774</v>
      </c>
      <c r="G182" s="21">
        <f t="shared" si="20"/>
        <v>44.57770876399967</v>
      </c>
      <c r="H182">
        <f t="shared" si="12"/>
        <v>67</v>
      </c>
      <c r="I182" s="77">
        <f t="shared" si="21"/>
        <v>0</v>
      </c>
      <c r="J182" s="77">
        <f t="shared" si="13"/>
        <v>0</v>
      </c>
      <c r="K182" s="85">
        <f t="shared" si="14"/>
        <v>0</v>
      </c>
      <c r="L182" s="85">
        <f t="shared" si="15"/>
        <v>0</v>
      </c>
    </row>
    <row r="183" spans="2:12" ht="0.75" customHeight="1">
      <c r="B183">
        <v>68</v>
      </c>
      <c r="C183" s="21">
        <f t="shared" si="16"/>
        <v>55.92</v>
      </c>
      <c r="D183" s="77">
        <f t="shared" si="17"/>
        <v>33.6</v>
      </c>
      <c r="E183" s="78">
        <f t="shared" si="18"/>
        <v>6.770071310665216</v>
      </c>
      <c r="F183" s="21">
        <f t="shared" si="19"/>
        <v>50.769230769230774</v>
      </c>
      <c r="G183" s="21">
        <f t="shared" si="20"/>
        <v>44.57770876399967</v>
      </c>
      <c r="H183">
        <f t="shared" si="12"/>
        <v>68</v>
      </c>
      <c r="I183" s="77">
        <f t="shared" si="21"/>
        <v>0</v>
      </c>
      <c r="J183" s="77">
        <f t="shared" si="13"/>
        <v>0</v>
      </c>
      <c r="K183" s="85">
        <f t="shared" si="14"/>
        <v>0</v>
      </c>
      <c r="L183" s="85">
        <f t="shared" si="15"/>
        <v>0</v>
      </c>
    </row>
    <row r="184" spans="2:12" ht="0.75" customHeight="1">
      <c r="B184">
        <v>69</v>
      </c>
      <c r="C184" s="21">
        <f t="shared" si="16"/>
        <v>55.86</v>
      </c>
      <c r="D184" s="77">
        <f t="shared" si="17"/>
        <v>33.8</v>
      </c>
      <c r="E184" s="78">
        <f t="shared" si="18"/>
        <v>6.970071310665215</v>
      </c>
      <c r="F184" s="21">
        <f t="shared" si="19"/>
        <v>50.769230769230774</v>
      </c>
      <c r="G184" s="21">
        <f t="shared" si="20"/>
        <v>44.57770876399967</v>
      </c>
      <c r="H184">
        <f t="shared" si="12"/>
        <v>69</v>
      </c>
      <c r="I184" s="77">
        <f t="shared" si="21"/>
        <v>0</v>
      </c>
      <c r="J184" s="77">
        <f t="shared" si="13"/>
        <v>0</v>
      </c>
      <c r="K184" s="85">
        <f t="shared" si="14"/>
        <v>0</v>
      </c>
      <c r="L184" s="85">
        <f t="shared" si="15"/>
        <v>0</v>
      </c>
    </row>
    <row r="185" spans="2:12" ht="0.75" customHeight="1">
      <c r="B185">
        <v>70</v>
      </c>
      <c r="C185" s="21">
        <f t="shared" si="16"/>
        <v>55.8</v>
      </c>
      <c r="D185" s="77">
        <f t="shared" si="17"/>
        <v>34</v>
      </c>
      <c r="E185" s="78">
        <f t="shared" si="18"/>
        <v>7.1700713106652145</v>
      </c>
      <c r="F185" s="21">
        <f t="shared" si="19"/>
        <v>50.769230769230774</v>
      </c>
      <c r="G185" s="21">
        <f t="shared" si="20"/>
        <v>44.57770876399967</v>
      </c>
      <c r="H185">
        <f t="shared" si="12"/>
        <v>70</v>
      </c>
      <c r="I185" s="77">
        <f t="shared" si="21"/>
        <v>0</v>
      </c>
      <c r="J185" s="77">
        <f t="shared" si="13"/>
        <v>0</v>
      </c>
      <c r="K185" s="85">
        <f t="shared" si="14"/>
        <v>0</v>
      </c>
      <c r="L185" s="85">
        <f t="shared" si="15"/>
        <v>0</v>
      </c>
    </row>
    <row r="186" spans="2:12" ht="0.75" customHeight="1">
      <c r="B186">
        <v>71</v>
      </c>
      <c r="C186" s="21">
        <f t="shared" si="16"/>
        <v>55.74</v>
      </c>
      <c r="D186" s="77">
        <f t="shared" si="17"/>
        <v>34.2</v>
      </c>
      <c r="E186" s="78">
        <f t="shared" si="18"/>
        <v>7.370071310665216</v>
      </c>
      <c r="F186" s="21">
        <f t="shared" si="19"/>
        <v>50.769230769230774</v>
      </c>
      <c r="G186" s="21">
        <f t="shared" si="20"/>
        <v>44.57770876399967</v>
      </c>
      <c r="H186">
        <f t="shared" si="12"/>
        <v>71</v>
      </c>
      <c r="I186" s="77">
        <f t="shared" si="21"/>
        <v>0</v>
      </c>
      <c r="J186" s="77">
        <f t="shared" si="13"/>
        <v>0</v>
      </c>
      <c r="K186" s="85">
        <f t="shared" si="14"/>
        <v>0</v>
      </c>
      <c r="L186" s="85">
        <f t="shared" si="15"/>
        <v>0</v>
      </c>
    </row>
    <row r="187" spans="2:12" ht="0.75" customHeight="1">
      <c r="B187">
        <v>72</v>
      </c>
      <c r="C187" s="21">
        <f t="shared" si="16"/>
        <v>55.68</v>
      </c>
      <c r="D187" s="77">
        <f t="shared" si="17"/>
        <v>34.4</v>
      </c>
      <c r="E187" s="78">
        <f t="shared" si="18"/>
        <v>7.570071310665215</v>
      </c>
      <c r="F187" s="21">
        <f t="shared" si="19"/>
        <v>50.769230769230774</v>
      </c>
      <c r="G187" s="21">
        <f t="shared" si="20"/>
        <v>44.57770876399967</v>
      </c>
      <c r="H187">
        <f t="shared" si="12"/>
        <v>72</v>
      </c>
      <c r="I187" s="77">
        <f t="shared" si="21"/>
        <v>0</v>
      </c>
      <c r="J187" s="77">
        <f t="shared" si="13"/>
        <v>0</v>
      </c>
      <c r="K187" s="85">
        <f t="shared" si="14"/>
        <v>0</v>
      </c>
      <c r="L187" s="85">
        <f t="shared" si="15"/>
        <v>0</v>
      </c>
    </row>
    <row r="188" spans="2:12" ht="0.75" customHeight="1">
      <c r="B188">
        <v>73</v>
      </c>
      <c r="C188" s="21">
        <f t="shared" si="16"/>
        <v>55.62</v>
      </c>
      <c r="D188" s="77">
        <f t="shared" si="17"/>
        <v>34.6</v>
      </c>
      <c r="E188" s="78">
        <f t="shared" si="18"/>
        <v>7.770071310665216</v>
      </c>
      <c r="F188" s="21">
        <f t="shared" si="19"/>
        <v>50.769230769230774</v>
      </c>
      <c r="G188" s="21">
        <f t="shared" si="20"/>
        <v>44.57770876399967</v>
      </c>
      <c r="H188">
        <f t="shared" si="12"/>
        <v>73</v>
      </c>
      <c r="I188" s="77">
        <f t="shared" si="21"/>
        <v>0</v>
      </c>
      <c r="J188" s="77">
        <f t="shared" si="13"/>
        <v>0</v>
      </c>
      <c r="K188" s="85">
        <f t="shared" si="14"/>
        <v>0</v>
      </c>
      <c r="L188" s="85">
        <f t="shared" si="15"/>
        <v>0</v>
      </c>
    </row>
    <row r="189" spans="2:12" ht="0.75" customHeight="1">
      <c r="B189">
        <v>74</v>
      </c>
      <c r="C189" s="21">
        <f t="shared" si="16"/>
        <v>55.56</v>
      </c>
      <c r="D189" s="77">
        <f t="shared" si="17"/>
        <v>34.8</v>
      </c>
      <c r="E189" s="78">
        <f t="shared" si="18"/>
        <v>7.970071310665215</v>
      </c>
      <c r="F189" s="21">
        <f t="shared" si="19"/>
        <v>50.769230769230774</v>
      </c>
      <c r="G189" s="21">
        <f t="shared" si="20"/>
        <v>44.57770876399967</v>
      </c>
      <c r="H189">
        <f t="shared" si="12"/>
        <v>74</v>
      </c>
      <c r="I189" s="77">
        <f t="shared" si="21"/>
        <v>0</v>
      </c>
      <c r="J189" s="77">
        <f t="shared" si="13"/>
        <v>0</v>
      </c>
      <c r="K189" s="85">
        <f t="shared" si="14"/>
        <v>0</v>
      </c>
      <c r="L189" s="85">
        <f t="shared" si="15"/>
        <v>0</v>
      </c>
    </row>
    <row r="190" spans="2:12" ht="0.75" customHeight="1">
      <c r="B190">
        <v>75</v>
      </c>
      <c r="C190" s="21">
        <f t="shared" si="16"/>
        <v>55.5</v>
      </c>
      <c r="D190" s="77">
        <f t="shared" si="17"/>
        <v>35</v>
      </c>
      <c r="E190" s="78">
        <f t="shared" si="18"/>
        <v>8.170071310665215</v>
      </c>
      <c r="F190" s="21">
        <f t="shared" si="19"/>
        <v>50.769230769230774</v>
      </c>
      <c r="G190" s="21">
        <f t="shared" si="20"/>
        <v>44.57770876399967</v>
      </c>
      <c r="H190">
        <f t="shared" si="12"/>
        <v>75</v>
      </c>
      <c r="I190" s="77">
        <f t="shared" si="21"/>
        <v>0</v>
      </c>
      <c r="J190" s="77">
        <f t="shared" si="13"/>
        <v>0</v>
      </c>
      <c r="K190" s="85">
        <f t="shared" si="14"/>
        <v>0</v>
      </c>
      <c r="L190" s="85">
        <f t="shared" si="15"/>
        <v>0</v>
      </c>
    </row>
    <row r="191" spans="2:12" ht="0.75" customHeight="1">
      <c r="B191">
        <v>76</v>
      </c>
      <c r="C191" s="21">
        <f t="shared" si="16"/>
        <v>55.44</v>
      </c>
      <c r="D191" s="77">
        <f t="shared" si="17"/>
        <v>35.2</v>
      </c>
      <c r="E191" s="78">
        <f t="shared" si="18"/>
        <v>8.370071310665216</v>
      </c>
      <c r="F191" s="21">
        <f t="shared" si="19"/>
        <v>50.769230769230774</v>
      </c>
      <c r="G191" s="21">
        <f t="shared" si="20"/>
        <v>44.57770876399967</v>
      </c>
      <c r="H191">
        <f t="shared" si="12"/>
        <v>76</v>
      </c>
      <c r="I191" s="77">
        <f t="shared" si="21"/>
        <v>0</v>
      </c>
      <c r="J191" s="77">
        <f t="shared" si="13"/>
        <v>0</v>
      </c>
      <c r="K191" s="85">
        <f t="shared" si="14"/>
        <v>0</v>
      </c>
      <c r="L191" s="85">
        <f t="shared" si="15"/>
        <v>0</v>
      </c>
    </row>
    <row r="192" spans="2:12" ht="0.75" customHeight="1">
      <c r="B192">
        <v>77</v>
      </c>
      <c r="C192" s="21">
        <f t="shared" si="16"/>
        <v>55.38</v>
      </c>
      <c r="D192" s="77">
        <f t="shared" si="17"/>
        <v>35.4</v>
      </c>
      <c r="E192" s="78">
        <f t="shared" si="18"/>
        <v>8.570071310665215</v>
      </c>
      <c r="F192" s="21">
        <f t="shared" si="19"/>
        <v>50.769230769230774</v>
      </c>
      <c r="G192" s="21">
        <f t="shared" si="20"/>
        <v>44.57770876399967</v>
      </c>
      <c r="H192">
        <f t="shared" si="12"/>
        <v>77</v>
      </c>
      <c r="I192" s="77">
        <f t="shared" si="21"/>
        <v>0</v>
      </c>
      <c r="J192" s="77">
        <f t="shared" si="13"/>
        <v>0</v>
      </c>
      <c r="K192" s="85">
        <f t="shared" si="14"/>
        <v>0</v>
      </c>
      <c r="L192" s="85">
        <f t="shared" si="15"/>
        <v>0</v>
      </c>
    </row>
    <row r="193" spans="2:12" ht="0.75" customHeight="1">
      <c r="B193">
        <v>78</v>
      </c>
      <c r="C193" s="21">
        <f t="shared" si="16"/>
        <v>55.32</v>
      </c>
      <c r="D193" s="77">
        <f t="shared" si="17"/>
        <v>35.6</v>
      </c>
      <c r="E193" s="78">
        <f t="shared" si="18"/>
        <v>8.770071310665216</v>
      </c>
      <c r="F193" s="21">
        <f t="shared" si="19"/>
        <v>50.769230769230774</v>
      </c>
      <c r="G193" s="21">
        <f t="shared" si="20"/>
        <v>44.57770876399967</v>
      </c>
      <c r="H193">
        <f t="shared" si="12"/>
        <v>78</v>
      </c>
      <c r="I193" s="77">
        <f t="shared" si="21"/>
        <v>0</v>
      </c>
      <c r="J193" s="77">
        <f t="shared" si="13"/>
        <v>0</v>
      </c>
      <c r="K193" s="85">
        <f t="shared" si="14"/>
        <v>0</v>
      </c>
      <c r="L193" s="85">
        <f t="shared" si="15"/>
        <v>0</v>
      </c>
    </row>
    <row r="194" spans="2:12" ht="0.75" customHeight="1">
      <c r="B194">
        <v>79</v>
      </c>
      <c r="C194" s="21">
        <f t="shared" si="16"/>
        <v>55.26</v>
      </c>
      <c r="D194" s="77">
        <f t="shared" si="17"/>
        <v>35.8</v>
      </c>
      <c r="E194" s="78">
        <f t="shared" si="18"/>
        <v>8.970071310665215</v>
      </c>
      <c r="F194" s="21">
        <f t="shared" si="19"/>
        <v>50.769230769230774</v>
      </c>
      <c r="G194" s="21">
        <f t="shared" si="20"/>
        <v>44.57770876399967</v>
      </c>
      <c r="H194">
        <f t="shared" si="12"/>
        <v>79</v>
      </c>
      <c r="I194" s="77">
        <f t="shared" si="21"/>
        <v>0</v>
      </c>
      <c r="J194" s="77">
        <f t="shared" si="13"/>
        <v>0</v>
      </c>
      <c r="K194" s="85">
        <f t="shared" si="14"/>
        <v>0</v>
      </c>
      <c r="L194" s="85">
        <f t="shared" si="15"/>
        <v>0</v>
      </c>
    </row>
    <row r="195" spans="2:12" ht="0.75" customHeight="1">
      <c r="B195">
        <v>80</v>
      </c>
      <c r="C195" s="21">
        <f t="shared" si="16"/>
        <v>55.2</v>
      </c>
      <c r="D195" s="77">
        <f t="shared" si="17"/>
        <v>36</v>
      </c>
      <c r="E195" s="78">
        <f t="shared" si="18"/>
        <v>9.170071310665215</v>
      </c>
      <c r="F195" s="21">
        <f t="shared" si="19"/>
        <v>50.769230769230774</v>
      </c>
      <c r="G195" s="21">
        <f t="shared" si="20"/>
        <v>44.57770876399967</v>
      </c>
      <c r="H195">
        <f t="shared" si="12"/>
        <v>80</v>
      </c>
      <c r="I195" s="77">
        <f t="shared" si="21"/>
        <v>0</v>
      </c>
      <c r="J195" s="77">
        <f t="shared" si="13"/>
        <v>0</v>
      </c>
      <c r="K195" s="85">
        <f t="shared" si="14"/>
        <v>0</v>
      </c>
      <c r="L195" s="85">
        <f t="shared" si="15"/>
        <v>0</v>
      </c>
    </row>
    <row r="196" spans="2:12" ht="0.75" customHeight="1">
      <c r="B196">
        <v>81</v>
      </c>
      <c r="C196" s="21">
        <f t="shared" si="16"/>
        <v>55.14</v>
      </c>
      <c r="D196" s="77">
        <f t="shared" si="17"/>
        <v>36.2</v>
      </c>
      <c r="E196" s="78">
        <f t="shared" si="18"/>
        <v>9.370071310665214</v>
      </c>
      <c r="F196" s="21">
        <f t="shared" si="19"/>
        <v>50.769230769230774</v>
      </c>
      <c r="G196" s="21">
        <f t="shared" si="20"/>
        <v>44.57770876399967</v>
      </c>
      <c r="H196">
        <f t="shared" si="12"/>
        <v>81</v>
      </c>
      <c r="I196" s="77">
        <f t="shared" si="21"/>
        <v>0</v>
      </c>
      <c r="J196" s="77">
        <f t="shared" si="13"/>
        <v>0</v>
      </c>
      <c r="K196" s="85">
        <f t="shared" si="14"/>
        <v>0</v>
      </c>
      <c r="L196" s="85">
        <f t="shared" si="15"/>
        <v>0</v>
      </c>
    </row>
    <row r="197" spans="2:12" ht="0.75" customHeight="1">
      <c r="B197">
        <v>82</v>
      </c>
      <c r="C197" s="21">
        <f t="shared" si="16"/>
        <v>55.08</v>
      </c>
      <c r="D197" s="77">
        <f t="shared" si="17"/>
        <v>36.400000000000006</v>
      </c>
      <c r="E197" s="78">
        <f t="shared" si="18"/>
        <v>9.570071310665217</v>
      </c>
      <c r="F197" s="21">
        <f t="shared" si="19"/>
        <v>50.769230769230774</v>
      </c>
      <c r="G197" s="21">
        <f t="shared" si="20"/>
        <v>44.57770876399967</v>
      </c>
      <c r="H197">
        <f t="shared" si="12"/>
        <v>82</v>
      </c>
      <c r="I197" s="77">
        <f t="shared" si="21"/>
        <v>0</v>
      </c>
      <c r="J197" s="77">
        <f t="shared" si="13"/>
        <v>0</v>
      </c>
      <c r="K197" s="85">
        <f t="shared" si="14"/>
        <v>0</v>
      </c>
      <c r="L197" s="85">
        <f t="shared" si="15"/>
        <v>0</v>
      </c>
    </row>
    <row r="198" spans="2:12" ht="0.75" customHeight="1">
      <c r="B198">
        <v>83</v>
      </c>
      <c r="C198" s="21">
        <f t="shared" si="16"/>
        <v>55.02</v>
      </c>
      <c r="D198" s="77">
        <f t="shared" si="17"/>
        <v>36.6</v>
      </c>
      <c r="E198" s="78">
        <f t="shared" si="18"/>
        <v>9.770071310665216</v>
      </c>
      <c r="F198" s="21">
        <f t="shared" si="19"/>
        <v>50.769230769230774</v>
      </c>
      <c r="G198" s="21">
        <f t="shared" si="20"/>
        <v>44.57770876399967</v>
      </c>
      <c r="H198">
        <f t="shared" si="12"/>
        <v>83</v>
      </c>
      <c r="I198" s="77">
        <f t="shared" si="21"/>
        <v>0</v>
      </c>
      <c r="J198" s="77">
        <f t="shared" si="13"/>
        <v>0</v>
      </c>
      <c r="K198" s="85">
        <f t="shared" si="14"/>
        <v>0</v>
      </c>
      <c r="L198" s="85">
        <f t="shared" si="15"/>
        <v>0</v>
      </c>
    </row>
    <row r="199" spans="2:12" ht="0.75" customHeight="1">
      <c r="B199">
        <v>84</v>
      </c>
      <c r="C199" s="21">
        <f t="shared" si="16"/>
        <v>54.96</v>
      </c>
      <c r="D199" s="77">
        <f t="shared" si="17"/>
        <v>36.8</v>
      </c>
      <c r="E199" s="78">
        <f t="shared" si="18"/>
        <v>9.970071310665215</v>
      </c>
      <c r="F199" s="21">
        <f t="shared" si="19"/>
        <v>50.769230769230774</v>
      </c>
      <c r="G199" s="21">
        <f t="shared" si="20"/>
        <v>44.57770876399967</v>
      </c>
      <c r="H199">
        <f t="shared" si="12"/>
        <v>84</v>
      </c>
      <c r="I199" s="77">
        <f t="shared" si="21"/>
        <v>0</v>
      </c>
      <c r="J199" s="77">
        <f t="shared" si="13"/>
        <v>0</v>
      </c>
      <c r="K199" s="85">
        <f t="shared" si="14"/>
        <v>0</v>
      </c>
      <c r="L199" s="85">
        <f t="shared" si="15"/>
        <v>0</v>
      </c>
    </row>
    <row r="200" spans="2:12" ht="0.75" customHeight="1">
      <c r="B200">
        <v>85</v>
      </c>
      <c r="C200" s="21">
        <f t="shared" si="16"/>
        <v>54.9</v>
      </c>
      <c r="D200" s="77">
        <f t="shared" si="17"/>
        <v>37</v>
      </c>
      <c r="E200" s="78">
        <f t="shared" si="18"/>
        <v>10.170071310665215</v>
      </c>
      <c r="F200" s="21">
        <f t="shared" si="19"/>
        <v>50.769230769230774</v>
      </c>
      <c r="G200" s="21">
        <f t="shared" si="20"/>
        <v>44.57770876399967</v>
      </c>
      <c r="H200">
        <f t="shared" si="12"/>
        <v>85</v>
      </c>
      <c r="I200" s="77">
        <f t="shared" si="21"/>
        <v>0</v>
      </c>
      <c r="J200" s="77">
        <f t="shared" si="13"/>
        <v>0</v>
      </c>
      <c r="K200" s="85">
        <f t="shared" si="14"/>
        <v>0</v>
      </c>
      <c r="L200" s="85">
        <f t="shared" si="15"/>
        <v>0</v>
      </c>
    </row>
    <row r="201" spans="2:12" ht="0.75" customHeight="1">
      <c r="B201">
        <v>86</v>
      </c>
      <c r="C201" s="21">
        <f t="shared" si="16"/>
        <v>54.84</v>
      </c>
      <c r="D201" s="77">
        <f t="shared" si="17"/>
        <v>37.2</v>
      </c>
      <c r="E201" s="78">
        <f t="shared" si="18"/>
        <v>10.370071310665214</v>
      </c>
      <c r="F201" s="21">
        <f t="shared" si="19"/>
        <v>50.769230769230774</v>
      </c>
      <c r="G201" s="21">
        <f t="shared" si="20"/>
        <v>44.57770876399967</v>
      </c>
      <c r="H201">
        <f t="shared" si="12"/>
        <v>86</v>
      </c>
      <c r="I201" s="77">
        <f t="shared" si="21"/>
        <v>0</v>
      </c>
      <c r="J201" s="77">
        <f t="shared" si="13"/>
        <v>0</v>
      </c>
      <c r="K201" s="85">
        <f t="shared" si="14"/>
        <v>0</v>
      </c>
      <c r="L201" s="85">
        <f t="shared" si="15"/>
        <v>0</v>
      </c>
    </row>
    <row r="202" spans="2:12" ht="0.75" customHeight="1">
      <c r="B202">
        <v>87</v>
      </c>
      <c r="C202" s="21">
        <f t="shared" si="16"/>
        <v>54.78</v>
      </c>
      <c r="D202" s="77">
        <f t="shared" si="17"/>
        <v>37.400000000000006</v>
      </c>
      <c r="E202" s="78">
        <f t="shared" si="18"/>
        <v>10.570071310665217</v>
      </c>
      <c r="F202" s="21">
        <f t="shared" si="19"/>
        <v>50.769230769230774</v>
      </c>
      <c r="G202" s="21">
        <f t="shared" si="20"/>
        <v>44.57770876399967</v>
      </c>
      <c r="H202">
        <f t="shared" si="12"/>
        <v>87</v>
      </c>
      <c r="I202" s="77">
        <f t="shared" si="21"/>
        <v>0</v>
      </c>
      <c r="J202" s="77">
        <f t="shared" si="13"/>
        <v>0</v>
      </c>
      <c r="K202" s="85">
        <f t="shared" si="14"/>
        <v>0</v>
      </c>
      <c r="L202" s="85">
        <f t="shared" si="15"/>
        <v>0</v>
      </c>
    </row>
    <row r="203" spans="2:12" ht="0.75" customHeight="1">
      <c r="B203">
        <v>88</v>
      </c>
      <c r="C203" s="21">
        <f t="shared" si="16"/>
        <v>54.72</v>
      </c>
      <c r="D203" s="77">
        <f t="shared" si="17"/>
        <v>37.6</v>
      </c>
      <c r="E203" s="78">
        <f t="shared" si="18"/>
        <v>10.770071310665216</v>
      </c>
      <c r="F203" s="21">
        <f t="shared" si="19"/>
        <v>50.769230769230774</v>
      </c>
      <c r="G203" s="21">
        <f t="shared" si="20"/>
        <v>44.57770876399967</v>
      </c>
      <c r="H203">
        <f t="shared" si="12"/>
        <v>88</v>
      </c>
      <c r="I203" s="77">
        <f t="shared" si="21"/>
        <v>0</v>
      </c>
      <c r="J203" s="77">
        <f t="shared" si="13"/>
        <v>0</v>
      </c>
      <c r="K203" s="85">
        <f t="shared" si="14"/>
        <v>0</v>
      </c>
      <c r="L203" s="85">
        <f t="shared" si="15"/>
        <v>0</v>
      </c>
    </row>
    <row r="204" spans="2:12" ht="0.75" customHeight="1">
      <c r="B204">
        <v>89</v>
      </c>
      <c r="C204" s="21">
        <f t="shared" si="16"/>
        <v>54.66</v>
      </c>
      <c r="D204" s="77">
        <f t="shared" si="17"/>
        <v>37.8</v>
      </c>
      <c r="E204" s="78">
        <f t="shared" si="18"/>
        <v>10.970071310665215</v>
      </c>
      <c r="F204" s="21">
        <f t="shared" si="19"/>
        <v>50.769230769230774</v>
      </c>
      <c r="G204" s="21">
        <f t="shared" si="20"/>
        <v>44.57770876399967</v>
      </c>
      <c r="H204">
        <f t="shared" si="12"/>
        <v>89</v>
      </c>
      <c r="I204" s="77">
        <f t="shared" si="21"/>
        <v>0</v>
      </c>
      <c r="J204" s="77">
        <f t="shared" si="13"/>
        <v>0</v>
      </c>
      <c r="K204" s="85">
        <f t="shared" si="14"/>
        <v>0</v>
      </c>
      <c r="L204" s="85">
        <f t="shared" si="15"/>
        <v>0</v>
      </c>
    </row>
    <row r="205" spans="2:12" ht="0.75" customHeight="1">
      <c r="B205">
        <v>90</v>
      </c>
      <c r="C205" s="21">
        <f t="shared" si="16"/>
        <v>54.6</v>
      </c>
      <c r="D205" s="77">
        <f t="shared" si="17"/>
        <v>38</v>
      </c>
      <c r="E205" s="78">
        <f t="shared" si="18"/>
        <v>11.170071310665215</v>
      </c>
      <c r="F205" s="21">
        <f t="shared" si="19"/>
        <v>50.769230769230774</v>
      </c>
      <c r="G205" s="21">
        <f t="shared" si="20"/>
        <v>44.57770876399967</v>
      </c>
      <c r="H205">
        <f t="shared" si="12"/>
        <v>90</v>
      </c>
      <c r="I205" s="77">
        <f t="shared" si="21"/>
        <v>0</v>
      </c>
      <c r="J205" s="77">
        <f t="shared" si="13"/>
        <v>0</v>
      </c>
      <c r="K205" s="85">
        <f t="shared" si="14"/>
        <v>0</v>
      </c>
      <c r="L205" s="85">
        <f t="shared" si="15"/>
        <v>0</v>
      </c>
    </row>
    <row r="206" spans="2:12" ht="0.75" customHeight="1">
      <c r="B206">
        <v>91</v>
      </c>
      <c r="C206" s="21">
        <f t="shared" si="16"/>
        <v>54.54</v>
      </c>
      <c r="D206" s="77">
        <f t="shared" si="17"/>
        <v>38.2</v>
      </c>
      <c r="E206" s="78">
        <f t="shared" si="18"/>
        <v>11.370071310665214</v>
      </c>
      <c r="F206" s="21">
        <f t="shared" si="19"/>
        <v>50.769230769230774</v>
      </c>
      <c r="G206" s="21">
        <f t="shared" si="20"/>
        <v>44.57770876399967</v>
      </c>
      <c r="H206">
        <f t="shared" si="12"/>
        <v>91</v>
      </c>
      <c r="I206" s="77">
        <f t="shared" si="21"/>
        <v>0</v>
      </c>
      <c r="J206" s="77">
        <f t="shared" si="13"/>
        <v>0</v>
      </c>
      <c r="K206" s="85">
        <f t="shared" si="14"/>
        <v>0</v>
      </c>
      <c r="L206" s="85">
        <f t="shared" si="15"/>
        <v>0</v>
      </c>
    </row>
    <row r="207" spans="2:12" ht="0.75" customHeight="1">
      <c r="B207">
        <v>92</v>
      </c>
      <c r="C207" s="21">
        <f t="shared" si="16"/>
        <v>54.480000000000004</v>
      </c>
      <c r="D207" s="77">
        <f t="shared" si="17"/>
        <v>38.400000000000006</v>
      </c>
      <c r="E207" s="78">
        <f t="shared" si="18"/>
        <v>11.570071310665217</v>
      </c>
      <c r="F207" s="21">
        <f t="shared" si="19"/>
        <v>50.769230769230774</v>
      </c>
      <c r="G207" s="21">
        <f t="shared" si="20"/>
        <v>44.57770876399967</v>
      </c>
      <c r="H207">
        <f t="shared" si="12"/>
        <v>92</v>
      </c>
      <c r="I207" s="77">
        <f t="shared" si="21"/>
        <v>0</v>
      </c>
      <c r="J207" s="77">
        <f t="shared" si="13"/>
        <v>0</v>
      </c>
      <c r="K207" s="85">
        <f t="shared" si="14"/>
        <v>0</v>
      </c>
      <c r="L207" s="85">
        <f t="shared" si="15"/>
        <v>0</v>
      </c>
    </row>
    <row r="208" spans="2:12" ht="0.75" customHeight="1">
      <c r="B208">
        <v>93</v>
      </c>
      <c r="C208" s="21">
        <f t="shared" si="16"/>
        <v>54.42</v>
      </c>
      <c r="D208" s="77">
        <f t="shared" si="17"/>
        <v>38.6</v>
      </c>
      <c r="E208" s="78">
        <f t="shared" si="18"/>
        <v>11.770071310665216</v>
      </c>
      <c r="F208" s="21">
        <f t="shared" si="19"/>
        <v>50.769230769230774</v>
      </c>
      <c r="G208" s="21">
        <f t="shared" si="20"/>
        <v>44.57770876399967</v>
      </c>
      <c r="H208">
        <f t="shared" si="12"/>
        <v>93</v>
      </c>
      <c r="I208" s="77">
        <f t="shared" si="21"/>
        <v>0</v>
      </c>
      <c r="J208" s="77">
        <f t="shared" si="13"/>
        <v>0</v>
      </c>
      <c r="K208" s="85">
        <f t="shared" si="14"/>
        <v>0</v>
      </c>
      <c r="L208" s="85">
        <f t="shared" si="15"/>
        <v>0</v>
      </c>
    </row>
    <row r="209" spans="2:12" ht="0.75" customHeight="1">
      <c r="B209">
        <v>94</v>
      </c>
      <c r="C209" s="21">
        <f t="shared" si="16"/>
        <v>54.36</v>
      </c>
      <c r="D209" s="77">
        <f t="shared" si="17"/>
        <v>38.8</v>
      </c>
      <c r="E209" s="78">
        <f t="shared" si="18"/>
        <v>11.970071310665215</v>
      </c>
      <c r="F209" s="21">
        <f t="shared" si="19"/>
        <v>50.769230769230774</v>
      </c>
      <c r="G209" s="21">
        <f t="shared" si="20"/>
        <v>44.57770876399967</v>
      </c>
      <c r="H209">
        <f t="shared" si="12"/>
        <v>94</v>
      </c>
      <c r="I209" s="77">
        <f t="shared" si="21"/>
        <v>0</v>
      </c>
      <c r="J209" s="77">
        <f t="shared" si="13"/>
        <v>0</v>
      </c>
      <c r="K209" s="85">
        <f t="shared" si="14"/>
        <v>0</v>
      </c>
      <c r="L209" s="85">
        <f t="shared" si="15"/>
        <v>0</v>
      </c>
    </row>
    <row r="210" spans="2:12" ht="0.75" customHeight="1">
      <c r="B210">
        <v>95</v>
      </c>
      <c r="C210" s="21">
        <f t="shared" si="16"/>
        <v>54.3</v>
      </c>
      <c r="D210" s="77">
        <f t="shared" si="17"/>
        <v>39</v>
      </c>
      <c r="E210" s="78">
        <f t="shared" si="18"/>
        <v>12.170071310665215</v>
      </c>
      <c r="F210" s="21">
        <f t="shared" si="19"/>
        <v>50.769230769230774</v>
      </c>
      <c r="G210" s="21">
        <f t="shared" si="20"/>
        <v>44.57770876399967</v>
      </c>
      <c r="H210">
        <f aca="true" t="shared" si="22" ref="H210:H264">H209+1</f>
        <v>95</v>
      </c>
      <c r="I210" s="77">
        <f t="shared" si="21"/>
        <v>0</v>
      </c>
      <c r="J210" s="77">
        <f aca="true" t="shared" si="23" ref="J210:J264">IF(H210&gt;1.4*$H$113,,($F$85+$G$85*H210))</f>
        <v>0</v>
      </c>
      <c r="K210" s="85">
        <f aca="true" t="shared" si="24" ref="K210:K264">IF(H210&gt;$H$113,,$F$87)</f>
        <v>0</v>
      </c>
      <c r="L210" s="85">
        <f aca="true" t="shared" si="25" ref="L210:L264">IF(H210&gt;$H$113,,$F$99)</f>
        <v>0</v>
      </c>
    </row>
    <row r="211" spans="2:12" ht="0.75" customHeight="1">
      <c r="B211">
        <v>96</v>
      </c>
      <c r="C211" s="21">
        <f t="shared" si="16"/>
        <v>54.24</v>
      </c>
      <c r="D211" s="77">
        <f t="shared" si="17"/>
        <v>39.2</v>
      </c>
      <c r="E211" s="78">
        <f t="shared" si="18"/>
        <v>12.370071310665217</v>
      </c>
      <c r="F211" s="21">
        <f t="shared" si="19"/>
        <v>50.769230769230774</v>
      </c>
      <c r="G211" s="21">
        <f t="shared" si="20"/>
        <v>44.57770876399967</v>
      </c>
      <c r="H211">
        <f t="shared" si="22"/>
        <v>96</v>
      </c>
      <c r="I211" s="77">
        <f t="shared" si="21"/>
        <v>0</v>
      </c>
      <c r="J211" s="77">
        <f t="shared" si="23"/>
        <v>0</v>
      </c>
      <c r="K211" s="85">
        <f t="shared" si="24"/>
        <v>0</v>
      </c>
      <c r="L211" s="85">
        <f t="shared" si="25"/>
        <v>0</v>
      </c>
    </row>
    <row r="212" spans="2:12" ht="0.75" customHeight="1">
      <c r="B212">
        <v>97</v>
      </c>
      <c r="C212" s="21">
        <f t="shared" si="16"/>
        <v>54.18</v>
      </c>
      <c r="D212" s="77">
        <f t="shared" si="17"/>
        <v>39.400000000000006</v>
      </c>
      <c r="E212" s="78">
        <f t="shared" si="18"/>
        <v>12.570071310665217</v>
      </c>
      <c r="F212" s="21">
        <f t="shared" si="19"/>
        <v>50.769230769230774</v>
      </c>
      <c r="G212" s="21">
        <f t="shared" si="20"/>
        <v>44.57770876399967</v>
      </c>
      <c r="H212">
        <f t="shared" si="22"/>
        <v>97</v>
      </c>
      <c r="I212" s="77">
        <f t="shared" si="21"/>
        <v>0</v>
      </c>
      <c r="J212" s="77">
        <f t="shared" si="23"/>
        <v>0</v>
      </c>
      <c r="K212" s="85">
        <f t="shared" si="24"/>
        <v>0</v>
      </c>
      <c r="L212" s="85">
        <f t="shared" si="25"/>
        <v>0</v>
      </c>
    </row>
    <row r="213" spans="2:12" ht="0.75" customHeight="1">
      <c r="B213">
        <v>98</v>
      </c>
      <c r="C213" s="21">
        <f t="shared" si="16"/>
        <v>54.12</v>
      </c>
      <c r="D213" s="77">
        <f t="shared" si="17"/>
        <v>39.6</v>
      </c>
      <c r="E213" s="78">
        <f t="shared" si="18"/>
        <v>12.770071310665216</v>
      </c>
      <c r="F213" s="21">
        <f t="shared" si="19"/>
        <v>50.769230769230774</v>
      </c>
      <c r="G213" s="21">
        <f t="shared" si="20"/>
        <v>44.57770876399967</v>
      </c>
      <c r="H213">
        <f t="shared" si="22"/>
        <v>98</v>
      </c>
      <c r="I213" s="77">
        <f t="shared" si="21"/>
        <v>0</v>
      </c>
      <c r="J213" s="77">
        <f t="shared" si="23"/>
        <v>0</v>
      </c>
      <c r="K213" s="85">
        <f t="shared" si="24"/>
        <v>0</v>
      </c>
      <c r="L213" s="85">
        <f t="shared" si="25"/>
        <v>0</v>
      </c>
    </row>
    <row r="214" spans="2:12" ht="0.75" customHeight="1">
      <c r="B214">
        <v>99</v>
      </c>
      <c r="C214" s="21">
        <f t="shared" si="16"/>
        <v>54.06</v>
      </c>
      <c r="D214" s="77">
        <f t="shared" si="17"/>
        <v>39.8</v>
      </c>
      <c r="E214" s="78">
        <f t="shared" si="18"/>
        <v>12.970071310665215</v>
      </c>
      <c r="F214" s="21">
        <f t="shared" si="19"/>
        <v>50.769230769230774</v>
      </c>
      <c r="G214" s="21">
        <f t="shared" si="20"/>
        <v>44.57770876399967</v>
      </c>
      <c r="H214">
        <f t="shared" si="22"/>
        <v>99</v>
      </c>
      <c r="I214" s="77">
        <f t="shared" si="21"/>
        <v>0</v>
      </c>
      <c r="J214" s="77">
        <f t="shared" si="23"/>
        <v>0</v>
      </c>
      <c r="K214" s="85">
        <f t="shared" si="24"/>
        <v>0</v>
      </c>
      <c r="L214" s="85">
        <f t="shared" si="25"/>
        <v>0</v>
      </c>
    </row>
    <row r="215" spans="2:12" ht="0.75" customHeight="1">
      <c r="B215">
        <v>100</v>
      </c>
      <c r="C215" s="21">
        <f t="shared" si="16"/>
        <v>54</v>
      </c>
      <c r="D215" s="77">
        <f t="shared" si="17"/>
        <v>40</v>
      </c>
      <c r="E215" s="78">
        <f t="shared" si="18"/>
        <v>13.170071310665215</v>
      </c>
      <c r="F215" s="21">
        <f t="shared" si="19"/>
        <v>50.769230769230774</v>
      </c>
      <c r="G215" s="21">
        <f t="shared" si="20"/>
        <v>44.57770876399967</v>
      </c>
      <c r="H215">
        <f t="shared" si="22"/>
        <v>100</v>
      </c>
      <c r="I215" s="77">
        <f t="shared" si="21"/>
        <v>0</v>
      </c>
      <c r="J215" s="77">
        <f t="shared" si="23"/>
        <v>0</v>
      </c>
      <c r="K215" s="85">
        <f t="shared" si="24"/>
        <v>0</v>
      </c>
      <c r="L215" s="85">
        <f t="shared" si="25"/>
        <v>0</v>
      </c>
    </row>
    <row r="216" spans="2:12" ht="0.75" customHeight="1">
      <c r="B216">
        <v>101</v>
      </c>
      <c r="C216" s="21">
        <f t="shared" si="16"/>
        <v>53.94</v>
      </c>
      <c r="D216" s="77">
        <f t="shared" si="17"/>
        <v>40.2</v>
      </c>
      <c r="E216" s="78">
        <f t="shared" si="18"/>
        <v>13.370071310665217</v>
      </c>
      <c r="F216" s="21">
        <f t="shared" si="19"/>
        <v>50.769230769230774</v>
      </c>
      <c r="G216" s="21">
        <f t="shared" si="20"/>
        <v>44.57770876399967</v>
      </c>
      <c r="H216">
        <f t="shared" si="22"/>
        <v>101</v>
      </c>
      <c r="I216" s="77">
        <f t="shared" si="21"/>
        <v>0</v>
      </c>
      <c r="J216" s="77">
        <f t="shared" si="23"/>
        <v>0</v>
      </c>
      <c r="K216" s="85">
        <f t="shared" si="24"/>
        <v>0</v>
      </c>
      <c r="L216" s="85">
        <f t="shared" si="25"/>
        <v>0</v>
      </c>
    </row>
    <row r="217" spans="2:12" ht="0.75" customHeight="1">
      <c r="B217">
        <v>102</v>
      </c>
      <c r="C217" s="21">
        <f t="shared" si="16"/>
        <v>53.88</v>
      </c>
      <c r="D217" s="77">
        <f t="shared" si="17"/>
        <v>40.400000000000006</v>
      </c>
      <c r="E217" s="78">
        <f t="shared" si="18"/>
        <v>13.570071310665217</v>
      </c>
      <c r="F217" s="21">
        <f t="shared" si="19"/>
        <v>50.769230769230774</v>
      </c>
      <c r="G217" s="21">
        <f t="shared" si="20"/>
        <v>44.57770876399967</v>
      </c>
      <c r="H217">
        <f t="shared" si="22"/>
        <v>102</v>
      </c>
      <c r="I217" s="77">
        <f t="shared" si="21"/>
        <v>0</v>
      </c>
      <c r="J217" s="77">
        <f t="shared" si="23"/>
        <v>0</v>
      </c>
      <c r="K217" s="85">
        <f t="shared" si="24"/>
        <v>0</v>
      </c>
      <c r="L217" s="85">
        <f t="shared" si="25"/>
        <v>0</v>
      </c>
    </row>
    <row r="218" spans="2:12" ht="0.75" customHeight="1">
      <c r="B218">
        <v>103</v>
      </c>
      <c r="C218" s="21">
        <f t="shared" si="16"/>
        <v>53.82</v>
      </c>
      <c r="D218" s="77">
        <f t="shared" si="17"/>
        <v>40.6</v>
      </c>
      <c r="E218" s="78">
        <f t="shared" si="18"/>
        <v>13.770071310665216</v>
      </c>
      <c r="F218" s="21">
        <f t="shared" si="19"/>
        <v>50.769230769230774</v>
      </c>
      <c r="G218" s="21">
        <f t="shared" si="20"/>
        <v>44.57770876399967</v>
      </c>
      <c r="H218">
        <f t="shared" si="22"/>
        <v>103</v>
      </c>
      <c r="I218" s="77">
        <f t="shared" si="21"/>
        <v>0</v>
      </c>
      <c r="J218" s="77">
        <f t="shared" si="23"/>
        <v>0</v>
      </c>
      <c r="K218" s="85">
        <f t="shared" si="24"/>
        <v>0</v>
      </c>
      <c r="L218" s="85">
        <f t="shared" si="25"/>
        <v>0</v>
      </c>
    </row>
    <row r="219" spans="2:12" ht="0.75" customHeight="1">
      <c r="B219">
        <v>104</v>
      </c>
      <c r="C219" s="21">
        <f t="shared" si="16"/>
        <v>53.76</v>
      </c>
      <c r="D219" s="77">
        <f t="shared" si="17"/>
        <v>40.8</v>
      </c>
      <c r="E219" s="78">
        <f t="shared" si="18"/>
        <v>13.970071310665215</v>
      </c>
      <c r="F219" s="21">
        <f t="shared" si="19"/>
        <v>50.769230769230774</v>
      </c>
      <c r="G219" s="21">
        <f t="shared" si="20"/>
        <v>44.57770876399967</v>
      </c>
      <c r="H219">
        <f t="shared" si="22"/>
        <v>104</v>
      </c>
      <c r="I219" s="77">
        <f t="shared" si="21"/>
        <v>0</v>
      </c>
      <c r="J219" s="77">
        <f t="shared" si="23"/>
        <v>0</v>
      </c>
      <c r="K219" s="85">
        <f t="shared" si="24"/>
        <v>0</v>
      </c>
      <c r="L219" s="85">
        <f t="shared" si="25"/>
        <v>0</v>
      </c>
    </row>
    <row r="220" spans="2:12" ht="0.75" customHeight="1">
      <c r="B220">
        <v>105</v>
      </c>
      <c r="C220" s="21">
        <f t="shared" si="16"/>
        <v>53.7</v>
      </c>
      <c r="D220" s="77">
        <f t="shared" si="17"/>
        <v>41</v>
      </c>
      <c r="E220" s="78">
        <f t="shared" si="18"/>
        <v>14.170071310665215</v>
      </c>
      <c r="F220" s="21">
        <f t="shared" si="19"/>
        <v>50.769230769230774</v>
      </c>
      <c r="G220" s="21">
        <f t="shared" si="20"/>
        <v>44.57770876399967</v>
      </c>
      <c r="H220">
        <f t="shared" si="22"/>
        <v>105</v>
      </c>
      <c r="I220" s="77">
        <f t="shared" si="21"/>
        <v>0</v>
      </c>
      <c r="J220" s="77">
        <f t="shared" si="23"/>
        <v>0</v>
      </c>
      <c r="K220" s="85">
        <f t="shared" si="24"/>
        <v>0</v>
      </c>
      <c r="L220" s="85">
        <f t="shared" si="25"/>
        <v>0</v>
      </c>
    </row>
    <row r="221" spans="2:12" ht="0.75" customHeight="1">
      <c r="B221">
        <v>106</v>
      </c>
      <c r="C221" s="21">
        <f t="shared" si="16"/>
        <v>53.64</v>
      </c>
      <c r="D221" s="77">
        <f t="shared" si="17"/>
        <v>41.2</v>
      </c>
      <c r="E221" s="78">
        <f t="shared" si="18"/>
        <v>14.370071310665217</v>
      </c>
      <c r="F221" s="21">
        <f t="shared" si="19"/>
        <v>50.769230769230774</v>
      </c>
      <c r="G221" s="21">
        <f t="shared" si="20"/>
        <v>44.57770876399967</v>
      </c>
      <c r="H221">
        <f t="shared" si="22"/>
        <v>106</v>
      </c>
      <c r="I221" s="77">
        <f t="shared" si="21"/>
        <v>0</v>
      </c>
      <c r="J221" s="77">
        <f t="shared" si="23"/>
        <v>0</v>
      </c>
      <c r="K221" s="85">
        <f t="shared" si="24"/>
        <v>0</v>
      </c>
      <c r="L221" s="85">
        <f t="shared" si="25"/>
        <v>0</v>
      </c>
    </row>
    <row r="222" spans="2:12" ht="0.75" customHeight="1">
      <c r="B222">
        <v>107</v>
      </c>
      <c r="C222" s="21">
        <f t="shared" si="16"/>
        <v>53.58</v>
      </c>
      <c r="D222" s="77">
        <f t="shared" si="17"/>
        <v>41.400000000000006</v>
      </c>
      <c r="E222" s="78">
        <f t="shared" si="18"/>
        <v>14.570071310665217</v>
      </c>
      <c r="F222" s="21">
        <f t="shared" si="19"/>
        <v>50.769230769230774</v>
      </c>
      <c r="G222" s="21">
        <f t="shared" si="20"/>
        <v>44.57770876399967</v>
      </c>
      <c r="H222">
        <f t="shared" si="22"/>
        <v>107</v>
      </c>
      <c r="I222" s="77">
        <f t="shared" si="21"/>
        <v>0</v>
      </c>
      <c r="J222" s="77">
        <f t="shared" si="23"/>
        <v>0</v>
      </c>
      <c r="K222" s="85">
        <f t="shared" si="24"/>
        <v>0</v>
      </c>
      <c r="L222" s="85">
        <f t="shared" si="25"/>
        <v>0</v>
      </c>
    </row>
    <row r="223" spans="2:12" ht="0.75" customHeight="1">
      <c r="B223">
        <v>108</v>
      </c>
      <c r="C223" s="21">
        <f t="shared" si="16"/>
        <v>53.52</v>
      </c>
      <c r="D223" s="77">
        <f t="shared" si="17"/>
        <v>41.6</v>
      </c>
      <c r="E223" s="78">
        <f t="shared" si="18"/>
        <v>14.770071310665216</v>
      </c>
      <c r="F223" s="21">
        <f t="shared" si="19"/>
        <v>50.769230769230774</v>
      </c>
      <c r="G223" s="21">
        <f t="shared" si="20"/>
        <v>44.57770876399967</v>
      </c>
      <c r="H223">
        <f t="shared" si="22"/>
        <v>108</v>
      </c>
      <c r="I223" s="77">
        <f t="shared" si="21"/>
        <v>0</v>
      </c>
      <c r="J223" s="77">
        <f t="shared" si="23"/>
        <v>0</v>
      </c>
      <c r="K223" s="85">
        <f t="shared" si="24"/>
        <v>0</v>
      </c>
      <c r="L223" s="85">
        <f t="shared" si="25"/>
        <v>0</v>
      </c>
    </row>
    <row r="224" spans="2:12" ht="0.75" customHeight="1">
      <c r="B224">
        <v>109</v>
      </c>
      <c r="C224" s="21">
        <f t="shared" si="16"/>
        <v>53.46</v>
      </c>
      <c r="D224" s="77">
        <f t="shared" si="17"/>
        <v>41.8</v>
      </c>
      <c r="E224" s="78">
        <f t="shared" si="18"/>
        <v>14.970071310665215</v>
      </c>
      <c r="F224" s="21">
        <f t="shared" si="19"/>
        <v>50.769230769230774</v>
      </c>
      <c r="G224" s="21">
        <f t="shared" si="20"/>
        <v>44.57770876399967</v>
      </c>
      <c r="H224">
        <f t="shared" si="22"/>
        <v>109</v>
      </c>
      <c r="I224" s="77">
        <f t="shared" si="21"/>
        <v>0</v>
      </c>
      <c r="J224" s="77">
        <f t="shared" si="23"/>
        <v>0</v>
      </c>
      <c r="K224" s="85">
        <f t="shared" si="24"/>
        <v>0</v>
      </c>
      <c r="L224" s="85">
        <f t="shared" si="25"/>
        <v>0</v>
      </c>
    </row>
    <row r="225" spans="2:12" ht="0.75" customHeight="1">
      <c r="B225">
        <v>110</v>
      </c>
      <c r="C225" s="21">
        <f t="shared" si="16"/>
        <v>53.4</v>
      </c>
      <c r="D225" s="77">
        <f t="shared" si="17"/>
        <v>42</v>
      </c>
      <c r="E225" s="78">
        <f t="shared" si="18"/>
        <v>15.170071310665215</v>
      </c>
      <c r="F225" s="21">
        <f t="shared" si="19"/>
        <v>50.769230769230774</v>
      </c>
      <c r="G225" s="21">
        <f t="shared" si="20"/>
        <v>44.57770876399967</v>
      </c>
      <c r="H225">
        <f t="shared" si="22"/>
        <v>110</v>
      </c>
      <c r="I225" s="77">
        <f t="shared" si="21"/>
        <v>0</v>
      </c>
      <c r="J225" s="77">
        <f t="shared" si="23"/>
        <v>0</v>
      </c>
      <c r="K225" s="85">
        <f t="shared" si="24"/>
        <v>0</v>
      </c>
      <c r="L225" s="85">
        <f t="shared" si="25"/>
        <v>0</v>
      </c>
    </row>
    <row r="226" spans="2:12" ht="0.75" customHeight="1">
      <c r="B226">
        <v>111</v>
      </c>
      <c r="C226" s="21">
        <f t="shared" si="16"/>
        <v>53.34</v>
      </c>
      <c r="D226" s="77">
        <f t="shared" si="17"/>
        <v>42.2</v>
      </c>
      <c r="E226" s="78">
        <f t="shared" si="18"/>
        <v>15.370071310665217</v>
      </c>
      <c r="F226" s="21">
        <f t="shared" si="19"/>
        <v>50.769230769230774</v>
      </c>
      <c r="G226" s="21">
        <f t="shared" si="20"/>
        <v>44.57770876399967</v>
      </c>
      <c r="H226">
        <f t="shared" si="22"/>
        <v>111</v>
      </c>
      <c r="I226" s="77">
        <f t="shared" si="21"/>
        <v>0</v>
      </c>
      <c r="J226" s="77">
        <f t="shared" si="23"/>
        <v>0</v>
      </c>
      <c r="K226" s="85">
        <f t="shared" si="24"/>
        <v>0</v>
      </c>
      <c r="L226" s="85">
        <f t="shared" si="25"/>
        <v>0</v>
      </c>
    </row>
    <row r="227" spans="2:12" ht="0.75" customHeight="1">
      <c r="B227">
        <v>112</v>
      </c>
      <c r="C227" s="21">
        <f t="shared" si="16"/>
        <v>53.28</v>
      </c>
      <c r="D227" s="77">
        <f t="shared" si="17"/>
        <v>42.400000000000006</v>
      </c>
      <c r="E227" s="78">
        <f t="shared" si="18"/>
        <v>15.570071310665217</v>
      </c>
      <c r="F227" s="21">
        <f t="shared" si="19"/>
        <v>50.769230769230774</v>
      </c>
      <c r="G227" s="21">
        <f t="shared" si="20"/>
        <v>44.57770876399967</v>
      </c>
      <c r="H227">
        <f t="shared" si="22"/>
        <v>112</v>
      </c>
      <c r="I227" s="77">
        <f t="shared" si="21"/>
        <v>0</v>
      </c>
      <c r="J227" s="77">
        <f t="shared" si="23"/>
        <v>0</v>
      </c>
      <c r="K227" s="85">
        <f t="shared" si="24"/>
        <v>0</v>
      </c>
      <c r="L227" s="85">
        <f t="shared" si="25"/>
        <v>0</v>
      </c>
    </row>
    <row r="228" spans="2:12" ht="0.75" customHeight="1">
      <c r="B228">
        <v>113</v>
      </c>
      <c r="C228" s="21">
        <f t="shared" si="16"/>
        <v>53.22</v>
      </c>
      <c r="D228" s="77">
        <f t="shared" si="17"/>
        <v>42.6</v>
      </c>
      <c r="E228" s="78">
        <f t="shared" si="18"/>
        <v>15.770071310665216</v>
      </c>
      <c r="F228" s="21">
        <f t="shared" si="19"/>
        <v>50.769230769230774</v>
      </c>
      <c r="G228" s="21">
        <f t="shared" si="20"/>
        <v>44.57770876399967</v>
      </c>
      <c r="H228">
        <f t="shared" si="22"/>
        <v>113</v>
      </c>
      <c r="I228" s="77">
        <f t="shared" si="21"/>
        <v>0</v>
      </c>
      <c r="J228" s="77">
        <f t="shared" si="23"/>
        <v>0</v>
      </c>
      <c r="K228" s="85">
        <f t="shared" si="24"/>
        <v>0</v>
      </c>
      <c r="L228" s="85">
        <f t="shared" si="25"/>
        <v>0</v>
      </c>
    </row>
    <row r="229" spans="2:12" ht="0.75" customHeight="1">
      <c r="B229">
        <v>114</v>
      </c>
      <c r="C229" s="21">
        <f t="shared" si="16"/>
        <v>53.16</v>
      </c>
      <c r="D229" s="77">
        <f t="shared" si="17"/>
        <v>42.8</v>
      </c>
      <c r="E229" s="78">
        <f t="shared" si="18"/>
        <v>15.970071310665215</v>
      </c>
      <c r="F229" s="21">
        <f t="shared" si="19"/>
        <v>50.769230769230774</v>
      </c>
      <c r="G229" s="21">
        <f t="shared" si="20"/>
        <v>44.57770876399967</v>
      </c>
      <c r="H229">
        <f t="shared" si="22"/>
        <v>114</v>
      </c>
      <c r="I229" s="77">
        <f t="shared" si="21"/>
        <v>0</v>
      </c>
      <c r="J229" s="77">
        <f t="shared" si="23"/>
        <v>0</v>
      </c>
      <c r="K229" s="85">
        <f t="shared" si="24"/>
        <v>0</v>
      </c>
      <c r="L229" s="85">
        <f t="shared" si="25"/>
        <v>0</v>
      </c>
    </row>
    <row r="230" spans="2:12" ht="0.75" customHeight="1">
      <c r="B230">
        <v>115</v>
      </c>
      <c r="C230" s="21">
        <f t="shared" si="16"/>
        <v>53.1</v>
      </c>
      <c r="D230" s="77">
        <f t="shared" si="17"/>
        <v>43</v>
      </c>
      <c r="E230" s="78">
        <f t="shared" si="18"/>
        <v>16.170071310665215</v>
      </c>
      <c r="F230" s="21">
        <f t="shared" si="19"/>
        <v>50.769230769230774</v>
      </c>
      <c r="G230" s="21">
        <f t="shared" si="20"/>
        <v>44.57770876399967</v>
      </c>
      <c r="H230">
        <f t="shared" si="22"/>
        <v>115</v>
      </c>
      <c r="I230" s="77">
        <f t="shared" si="21"/>
        <v>0</v>
      </c>
      <c r="J230" s="77">
        <f t="shared" si="23"/>
        <v>0</v>
      </c>
      <c r="K230" s="85">
        <f t="shared" si="24"/>
        <v>0</v>
      </c>
      <c r="L230" s="85">
        <f t="shared" si="25"/>
        <v>0</v>
      </c>
    </row>
    <row r="231" spans="2:12" ht="0.75" customHeight="1">
      <c r="B231">
        <v>116</v>
      </c>
      <c r="C231" s="21">
        <f t="shared" si="16"/>
        <v>53.04</v>
      </c>
      <c r="D231" s="77">
        <f t="shared" si="17"/>
        <v>43.2</v>
      </c>
      <c r="E231" s="78">
        <f t="shared" si="18"/>
        <v>16.370071310665217</v>
      </c>
      <c r="F231" s="21">
        <f t="shared" si="19"/>
        <v>50.769230769230774</v>
      </c>
      <c r="G231" s="21">
        <f t="shared" si="20"/>
        <v>44.57770876399967</v>
      </c>
      <c r="H231">
        <f t="shared" si="22"/>
        <v>116</v>
      </c>
      <c r="I231" s="77">
        <f t="shared" si="21"/>
        <v>0</v>
      </c>
      <c r="J231" s="77">
        <f t="shared" si="23"/>
        <v>0</v>
      </c>
      <c r="K231" s="85">
        <f t="shared" si="24"/>
        <v>0</v>
      </c>
      <c r="L231" s="85">
        <f t="shared" si="25"/>
        <v>0</v>
      </c>
    </row>
    <row r="232" spans="2:12" ht="0.75" customHeight="1">
      <c r="B232">
        <v>117</v>
      </c>
      <c r="C232" s="21">
        <f t="shared" si="16"/>
        <v>52.980000000000004</v>
      </c>
      <c r="D232" s="77">
        <f t="shared" si="17"/>
        <v>43.400000000000006</v>
      </c>
      <c r="E232" s="78">
        <f t="shared" si="18"/>
        <v>16.570071310665217</v>
      </c>
      <c r="F232" s="21">
        <f t="shared" si="19"/>
        <v>50.769230769230774</v>
      </c>
      <c r="G232" s="21">
        <f t="shared" si="20"/>
        <v>44.57770876399967</v>
      </c>
      <c r="H232">
        <f t="shared" si="22"/>
        <v>117</v>
      </c>
      <c r="I232" s="77">
        <f t="shared" si="21"/>
        <v>0</v>
      </c>
      <c r="J232" s="77">
        <f t="shared" si="23"/>
        <v>0</v>
      </c>
      <c r="K232" s="85">
        <f t="shared" si="24"/>
        <v>0</v>
      </c>
      <c r="L232" s="85">
        <f t="shared" si="25"/>
        <v>0</v>
      </c>
    </row>
    <row r="233" spans="2:12" ht="0.75" customHeight="1">
      <c r="B233">
        <v>118</v>
      </c>
      <c r="C233" s="21">
        <f t="shared" si="16"/>
        <v>52.92</v>
      </c>
      <c r="D233" s="77">
        <f t="shared" si="17"/>
        <v>43.6</v>
      </c>
      <c r="E233" s="78">
        <f t="shared" si="18"/>
        <v>16.770071310665216</v>
      </c>
      <c r="F233" s="21">
        <f t="shared" si="19"/>
        <v>50.769230769230774</v>
      </c>
      <c r="G233" s="21">
        <f t="shared" si="20"/>
        <v>44.57770876399967</v>
      </c>
      <c r="H233">
        <f t="shared" si="22"/>
        <v>118</v>
      </c>
      <c r="I233" s="77">
        <f t="shared" si="21"/>
        <v>0</v>
      </c>
      <c r="J233" s="77">
        <f t="shared" si="23"/>
        <v>0</v>
      </c>
      <c r="K233" s="85">
        <f t="shared" si="24"/>
        <v>0</v>
      </c>
      <c r="L233" s="85">
        <f t="shared" si="25"/>
        <v>0</v>
      </c>
    </row>
    <row r="234" spans="2:12" ht="0.75" customHeight="1">
      <c r="B234">
        <v>119</v>
      </c>
      <c r="C234" s="21">
        <f t="shared" si="16"/>
        <v>52.86</v>
      </c>
      <c r="D234" s="77">
        <f t="shared" si="17"/>
        <v>43.8</v>
      </c>
      <c r="E234" s="78">
        <f t="shared" si="18"/>
        <v>16.970071310665215</v>
      </c>
      <c r="F234" s="21">
        <f t="shared" si="19"/>
        <v>50.769230769230774</v>
      </c>
      <c r="G234" s="21">
        <f t="shared" si="20"/>
        <v>44.57770876399967</v>
      </c>
      <c r="H234">
        <f t="shared" si="22"/>
        <v>119</v>
      </c>
      <c r="I234" s="77">
        <f t="shared" si="21"/>
        <v>0</v>
      </c>
      <c r="J234" s="77">
        <f t="shared" si="23"/>
        <v>0</v>
      </c>
      <c r="K234" s="85">
        <f t="shared" si="24"/>
        <v>0</v>
      </c>
      <c r="L234" s="85">
        <f t="shared" si="25"/>
        <v>0</v>
      </c>
    </row>
    <row r="235" spans="2:12" ht="0.75" customHeight="1">
      <c r="B235">
        <v>120</v>
      </c>
      <c r="C235" s="21">
        <f t="shared" si="16"/>
        <v>52.8</v>
      </c>
      <c r="D235" s="77">
        <f t="shared" si="17"/>
        <v>44</v>
      </c>
      <c r="E235" s="78">
        <f t="shared" si="18"/>
        <v>17.170071310665215</v>
      </c>
      <c r="F235" s="21">
        <f t="shared" si="19"/>
        <v>50.769230769230774</v>
      </c>
      <c r="G235" s="21">
        <f t="shared" si="20"/>
        <v>44.57770876399967</v>
      </c>
      <c r="H235">
        <f t="shared" si="22"/>
        <v>120</v>
      </c>
      <c r="I235" s="77">
        <f t="shared" si="21"/>
        <v>0</v>
      </c>
      <c r="J235" s="77">
        <f t="shared" si="23"/>
        <v>0</v>
      </c>
      <c r="K235" s="85">
        <f t="shared" si="24"/>
        <v>0</v>
      </c>
      <c r="L235" s="85">
        <f t="shared" si="25"/>
        <v>0</v>
      </c>
    </row>
    <row r="236" spans="2:12" ht="0.75" customHeight="1">
      <c r="B236">
        <v>121</v>
      </c>
      <c r="C236" s="21">
        <f t="shared" si="16"/>
        <v>52.74</v>
      </c>
      <c r="D236" s="77">
        <f t="shared" si="17"/>
        <v>44.2</v>
      </c>
      <c r="E236" s="78">
        <f t="shared" si="18"/>
        <v>17.370071310665217</v>
      </c>
      <c r="F236" s="21">
        <f t="shared" si="19"/>
        <v>50.769230769230774</v>
      </c>
      <c r="G236" s="21">
        <f t="shared" si="20"/>
        <v>44.57770876399967</v>
      </c>
      <c r="H236">
        <f t="shared" si="22"/>
        <v>121</v>
      </c>
      <c r="I236" s="77">
        <f t="shared" si="21"/>
        <v>0</v>
      </c>
      <c r="J236" s="77">
        <f t="shared" si="23"/>
        <v>0</v>
      </c>
      <c r="K236" s="85">
        <f t="shared" si="24"/>
        <v>0</v>
      </c>
      <c r="L236" s="85">
        <f t="shared" si="25"/>
        <v>0</v>
      </c>
    </row>
    <row r="237" spans="2:12" ht="0.75" customHeight="1">
      <c r="B237">
        <v>122</v>
      </c>
      <c r="C237" s="21">
        <f t="shared" si="16"/>
        <v>52.68</v>
      </c>
      <c r="D237" s="77">
        <f t="shared" si="17"/>
        <v>44.400000000000006</v>
      </c>
      <c r="E237" s="78">
        <f t="shared" si="18"/>
        <v>17.570071310665217</v>
      </c>
      <c r="F237" s="21">
        <f t="shared" si="19"/>
        <v>50.769230769230774</v>
      </c>
      <c r="G237" s="21">
        <f t="shared" si="20"/>
        <v>44.57770876399967</v>
      </c>
      <c r="H237">
        <f t="shared" si="22"/>
        <v>122</v>
      </c>
      <c r="I237" s="77">
        <f t="shared" si="21"/>
        <v>0</v>
      </c>
      <c r="J237" s="77">
        <f t="shared" si="23"/>
        <v>0</v>
      </c>
      <c r="K237" s="85">
        <f t="shared" si="24"/>
        <v>0</v>
      </c>
      <c r="L237" s="85">
        <f t="shared" si="25"/>
        <v>0</v>
      </c>
    </row>
    <row r="238" spans="2:12" ht="0.75" customHeight="1">
      <c r="B238">
        <v>123</v>
      </c>
      <c r="C238" s="21">
        <f t="shared" si="16"/>
        <v>52.62</v>
      </c>
      <c r="D238" s="77">
        <f t="shared" si="17"/>
        <v>44.6</v>
      </c>
      <c r="E238" s="78">
        <f t="shared" si="18"/>
        <v>17.770071310665216</v>
      </c>
      <c r="F238" s="21">
        <f t="shared" si="19"/>
        <v>50.769230769230774</v>
      </c>
      <c r="G238" s="21">
        <f t="shared" si="20"/>
        <v>44.57770876399967</v>
      </c>
      <c r="H238">
        <f t="shared" si="22"/>
        <v>123</v>
      </c>
      <c r="I238" s="77">
        <f t="shared" si="21"/>
        <v>0</v>
      </c>
      <c r="J238" s="77">
        <f t="shared" si="23"/>
        <v>0</v>
      </c>
      <c r="K238" s="85">
        <f t="shared" si="24"/>
        <v>0</v>
      </c>
      <c r="L238" s="85">
        <f t="shared" si="25"/>
        <v>0</v>
      </c>
    </row>
    <row r="239" spans="2:12" ht="0.75" customHeight="1">
      <c r="B239">
        <v>124</v>
      </c>
      <c r="C239" s="21">
        <f t="shared" si="16"/>
        <v>52.56</v>
      </c>
      <c r="D239" s="77">
        <f t="shared" si="17"/>
        <v>44.8</v>
      </c>
      <c r="E239" s="78">
        <f t="shared" si="18"/>
        <v>17.970071310665215</v>
      </c>
      <c r="F239" s="21">
        <f t="shared" si="19"/>
        <v>50.769230769230774</v>
      </c>
      <c r="G239" s="21">
        <f t="shared" si="20"/>
        <v>44.57770876399967</v>
      </c>
      <c r="H239">
        <f t="shared" si="22"/>
        <v>124</v>
      </c>
      <c r="I239" s="77">
        <f t="shared" si="21"/>
        <v>0</v>
      </c>
      <c r="J239" s="77">
        <f t="shared" si="23"/>
        <v>0</v>
      </c>
      <c r="K239" s="85">
        <f t="shared" si="24"/>
        <v>0</v>
      </c>
      <c r="L239" s="85">
        <f t="shared" si="25"/>
        <v>0</v>
      </c>
    </row>
    <row r="240" spans="2:12" ht="0.75" customHeight="1">
      <c r="B240">
        <v>125</v>
      </c>
      <c r="C240" s="21">
        <f t="shared" si="16"/>
        <v>52.5</v>
      </c>
      <c r="D240" s="77">
        <f t="shared" si="17"/>
        <v>45</v>
      </c>
      <c r="E240" s="78">
        <f t="shared" si="18"/>
        <v>18.170071310665215</v>
      </c>
      <c r="F240" s="21">
        <f t="shared" si="19"/>
        <v>50.769230769230774</v>
      </c>
      <c r="G240" s="21">
        <f t="shared" si="20"/>
        <v>44.57770876399967</v>
      </c>
      <c r="H240">
        <f t="shared" si="22"/>
        <v>125</v>
      </c>
      <c r="I240" s="77">
        <f t="shared" si="21"/>
        <v>0</v>
      </c>
      <c r="J240" s="77">
        <f t="shared" si="23"/>
        <v>0</v>
      </c>
      <c r="K240" s="85">
        <f t="shared" si="24"/>
        <v>0</v>
      </c>
      <c r="L240" s="85">
        <f t="shared" si="25"/>
        <v>0</v>
      </c>
    </row>
    <row r="241" spans="2:12" ht="0.75" customHeight="1">
      <c r="B241">
        <v>126</v>
      </c>
      <c r="C241" s="21">
        <f t="shared" si="16"/>
        <v>52.44</v>
      </c>
      <c r="D241" s="77">
        <f t="shared" si="17"/>
        <v>45.2</v>
      </c>
      <c r="E241" s="78">
        <f t="shared" si="18"/>
        <v>18.370071310665217</v>
      </c>
      <c r="F241" s="21">
        <f t="shared" si="19"/>
        <v>50.769230769230774</v>
      </c>
      <c r="G241" s="21">
        <f t="shared" si="20"/>
        <v>44.57770876399967</v>
      </c>
      <c r="H241">
        <f t="shared" si="22"/>
        <v>126</v>
      </c>
      <c r="I241" s="77">
        <f t="shared" si="21"/>
        <v>0</v>
      </c>
      <c r="J241" s="77">
        <f t="shared" si="23"/>
        <v>0</v>
      </c>
      <c r="K241" s="85">
        <f t="shared" si="24"/>
        <v>0</v>
      </c>
      <c r="L241" s="85">
        <f t="shared" si="25"/>
        <v>0</v>
      </c>
    </row>
    <row r="242" spans="2:12" ht="0.75" customHeight="1">
      <c r="B242">
        <v>127</v>
      </c>
      <c r="C242" s="21">
        <f t="shared" si="16"/>
        <v>52.38</v>
      </c>
      <c r="D242" s="77">
        <f t="shared" si="17"/>
        <v>45.400000000000006</v>
      </c>
      <c r="E242" s="78">
        <f t="shared" si="18"/>
        <v>18.570071310665217</v>
      </c>
      <c r="F242" s="21">
        <f t="shared" si="19"/>
        <v>50.769230769230774</v>
      </c>
      <c r="G242" s="21">
        <f t="shared" si="20"/>
        <v>44.57770876399967</v>
      </c>
      <c r="H242">
        <f t="shared" si="22"/>
        <v>127</v>
      </c>
      <c r="I242" s="77">
        <f t="shared" si="21"/>
        <v>0</v>
      </c>
      <c r="J242" s="77">
        <f t="shared" si="23"/>
        <v>0</v>
      </c>
      <c r="K242" s="85">
        <f t="shared" si="24"/>
        <v>0</v>
      </c>
      <c r="L242" s="85">
        <f t="shared" si="25"/>
        <v>0</v>
      </c>
    </row>
    <row r="243" spans="2:12" ht="0.75" customHeight="1">
      <c r="B243">
        <v>128</v>
      </c>
      <c r="C243" s="21">
        <f t="shared" si="16"/>
        <v>52.32</v>
      </c>
      <c r="D243" s="77">
        <f t="shared" si="17"/>
        <v>45.6</v>
      </c>
      <c r="E243" s="78">
        <f t="shared" si="18"/>
        <v>18.770071310665216</v>
      </c>
      <c r="F243" s="21">
        <f t="shared" si="19"/>
        <v>50.769230769230774</v>
      </c>
      <c r="G243" s="21">
        <f t="shared" si="20"/>
        <v>44.57770876399967</v>
      </c>
      <c r="H243">
        <f t="shared" si="22"/>
        <v>128</v>
      </c>
      <c r="I243" s="77">
        <f t="shared" si="21"/>
        <v>0</v>
      </c>
      <c r="J243" s="77">
        <f t="shared" si="23"/>
        <v>0</v>
      </c>
      <c r="K243" s="85">
        <f t="shared" si="24"/>
        <v>0</v>
      </c>
      <c r="L243" s="85">
        <f t="shared" si="25"/>
        <v>0</v>
      </c>
    </row>
    <row r="244" spans="2:12" ht="0.75" customHeight="1">
      <c r="B244">
        <v>129</v>
      </c>
      <c r="C244" s="21">
        <f t="shared" si="16"/>
        <v>52.26</v>
      </c>
      <c r="D244" s="77">
        <f t="shared" si="17"/>
        <v>45.8</v>
      </c>
      <c r="E244" s="78">
        <f t="shared" si="18"/>
        <v>18.970071310665215</v>
      </c>
      <c r="F244" s="21">
        <f t="shared" si="19"/>
        <v>50.769230769230774</v>
      </c>
      <c r="G244" s="21">
        <f t="shared" si="20"/>
        <v>44.57770876399967</v>
      </c>
      <c r="H244">
        <f t="shared" si="22"/>
        <v>129</v>
      </c>
      <c r="I244" s="77">
        <f t="shared" si="21"/>
        <v>0</v>
      </c>
      <c r="J244" s="77">
        <f t="shared" si="23"/>
        <v>0</v>
      </c>
      <c r="K244" s="85">
        <f t="shared" si="24"/>
        <v>0</v>
      </c>
      <c r="L244" s="85">
        <f t="shared" si="25"/>
        <v>0</v>
      </c>
    </row>
    <row r="245" spans="2:12" ht="0.75" customHeight="1">
      <c r="B245">
        <v>130</v>
      </c>
      <c r="C245" s="21">
        <f aca="true" t="shared" si="26" ref="C245:C308">$D$71+$E$71*B245</f>
        <v>52.2</v>
      </c>
      <c r="D245" s="77">
        <f aca="true" t="shared" si="27" ref="D245:D308">$D$73+$E$73*B245</f>
        <v>46</v>
      </c>
      <c r="E245" s="78">
        <f aca="true" t="shared" si="28" ref="E245:E308">$F$106+$E$73*B245</f>
        <v>19.170071310665215</v>
      </c>
      <c r="F245" s="21">
        <f aca="true" t="shared" si="29" ref="F245:F308">IF(C245&lt;D245,,$F$87)</f>
        <v>50.769230769230774</v>
      </c>
      <c r="G245" s="21">
        <f aca="true" t="shared" si="30" ref="G245:G308">IF(C245&lt;E245,,$F$108)</f>
        <v>44.57770876399967</v>
      </c>
      <c r="H245">
        <f t="shared" si="22"/>
        <v>130</v>
      </c>
      <c r="I245" s="77">
        <f aca="true" t="shared" si="31" ref="I245:I264">IF(H245&gt;1.5*$H$113,,($D$76/H245+$E$76+$F$76*H245))</f>
        <v>0</v>
      </c>
      <c r="J245" s="77">
        <f t="shared" si="23"/>
        <v>0</v>
      </c>
      <c r="K245" s="85">
        <f t="shared" si="24"/>
        <v>0</v>
      </c>
      <c r="L245" s="85">
        <f t="shared" si="25"/>
        <v>0</v>
      </c>
    </row>
    <row r="246" spans="2:12" ht="0.75" customHeight="1">
      <c r="B246">
        <v>131</v>
      </c>
      <c r="C246" s="21">
        <f t="shared" si="26"/>
        <v>52.14</v>
      </c>
      <c r="D246" s="77">
        <f t="shared" si="27"/>
        <v>46.2</v>
      </c>
      <c r="E246" s="78">
        <f t="shared" si="28"/>
        <v>19.370071310665217</v>
      </c>
      <c r="F246" s="21">
        <f t="shared" si="29"/>
        <v>50.769230769230774</v>
      </c>
      <c r="G246" s="21">
        <f t="shared" si="30"/>
        <v>44.57770876399967</v>
      </c>
      <c r="H246">
        <f t="shared" si="22"/>
        <v>131</v>
      </c>
      <c r="I246" s="77">
        <f t="shared" si="31"/>
        <v>0</v>
      </c>
      <c r="J246" s="77">
        <f t="shared" si="23"/>
        <v>0</v>
      </c>
      <c r="K246" s="85">
        <f t="shared" si="24"/>
        <v>0</v>
      </c>
      <c r="L246" s="85">
        <f t="shared" si="25"/>
        <v>0</v>
      </c>
    </row>
    <row r="247" spans="2:12" ht="0.75" customHeight="1">
      <c r="B247">
        <v>132</v>
      </c>
      <c r="C247" s="21">
        <f t="shared" si="26"/>
        <v>52.08</v>
      </c>
      <c r="D247" s="77">
        <f t="shared" si="27"/>
        <v>46.400000000000006</v>
      </c>
      <c r="E247" s="78">
        <f t="shared" si="28"/>
        <v>19.570071310665217</v>
      </c>
      <c r="F247" s="21">
        <f t="shared" si="29"/>
        <v>50.769230769230774</v>
      </c>
      <c r="G247" s="21">
        <f t="shared" si="30"/>
        <v>44.57770876399967</v>
      </c>
      <c r="H247">
        <f t="shared" si="22"/>
        <v>132</v>
      </c>
      <c r="I247" s="77">
        <f t="shared" si="31"/>
        <v>0</v>
      </c>
      <c r="J247" s="77">
        <f t="shared" si="23"/>
        <v>0</v>
      </c>
      <c r="K247" s="85">
        <f t="shared" si="24"/>
        <v>0</v>
      </c>
      <c r="L247" s="85">
        <f t="shared" si="25"/>
        <v>0</v>
      </c>
    </row>
    <row r="248" spans="2:12" ht="0.75" customHeight="1">
      <c r="B248">
        <v>133</v>
      </c>
      <c r="C248" s="21">
        <f t="shared" si="26"/>
        <v>52.02</v>
      </c>
      <c r="D248" s="77">
        <f t="shared" si="27"/>
        <v>46.6</v>
      </c>
      <c r="E248" s="78">
        <f t="shared" si="28"/>
        <v>19.770071310665216</v>
      </c>
      <c r="F248" s="21">
        <f t="shared" si="29"/>
        <v>50.769230769230774</v>
      </c>
      <c r="G248" s="21">
        <f t="shared" si="30"/>
        <v>44.57770876399967</v>
      </c>
      <c r="H248">
        <f t="shared" si="22"/>
        <v>133</v>
      </c>
      <c r="I248" s="77">
        <f t="shared" si="31"/>
        <v>0</v>
      </c>
      <c r="J248" s="77">
        <f t="shared" si="23"/>
        <v>0</v>
      </c>
      <c r="K248" s="85">
        <f t="shared" si="24"/>
        <v>0</v>
      </c>
      <c r="L248" s="85">
        <f t="shared" si="25"/>
        <v>0</v>
      </c>
    </row>
    <row r="249" spans="2:12" ht="0.75" customHeight="1">
      <c r="B249">
        <v>134</v>
      </c>
      <c r="C249" s="21">
        <f t="shared" si="26"/>
        <v>51.96</v>
      </c>
      <c r="D249" s="77">
        <f t="shared" si="27"/>
        <v>46.8</v>
      </c>
      <c r="E249" s="78">
        <f t="shared" si="28"/>
        <v>19.970071310665215</v>
      </c>
      <c r="F249" s="21">
        <f t="shared" si="29"/>
        <v>50.769230769230774</v>
      </c>
      <c r="G249" s="21">
        <f t="shared" si="30"/>
        <v>44.57770876399967</v>
      </c>
      <c r="H249">
        <f t="shared" si="22"/>
        <v>134</v>
      </c>
      <c r="I249" s="77">
        <f t="shared" si="31"/>
        <v>0</v>
      </c>
      <c r="J249" s="77">
        <f t="shared" si="23"/>
        <v>0</v>
      </c>
      <c r="K249" s="85">
        <f t="shared" si="24"/>
        <v>0</v>
      </c>
      <c r="L249" s="85">
        <f t="shared" si="25"/>
        <v>0</v>
      </c>
    </row>
    <row r="250" spans="2:12" ht="0.75" customHeight="1">
      <c r="B250">
        <v>135</v>
      </c>
      <c r="C250" s="21">
        <f t="shared" si="26"/>
        <v>51.9</v>
      </c>
      <c r="D250" s="77">
        <f t="shared" si="27"/>
        <v>47</v>
      </c>
      <c r="E250" s="78">
        <f t="shared" si="28"/>
        <v>20.170071310665215</v>
      </c>
      <c r="F250" s="21">
        <f t="shared" si="29"/>
        <v>50.769230769230774</v>
      </c>
      <c r="G250" s="21">
        <f t="shared" si="30"/>
        <v>44.57770876399967</v>
      </c>
      <c r="H250">
        <f t="shared" si="22"/>
        <v>135</v>
      </c>
      <c r="I250" s="77">
        <f t="shared" si="31"/>
        <v>0</v>
      </c>
      <c r="J250" s="77">
        <f t="shared" si="23"/>
        <v>0</v>
      </c>
      <c r="K250" s="85">
        <f t="shared" si="24"/>
        <v>0</v>
      </c>
      <c r="L250" s="85">
        <f t="shared" si="25"/>
        <v>0</v>
      </c>
    </row>
    <row r="251" spans="2:12" ht="0.75" customHeight="1">
      <c r="B251">
        <v>136</v>
      </c>
      <c r="C251" s="21">
        <f t="shared" si="26"/>
        <v>51.84</v>
      </c>
      <c r="D251" s="77">
        <f t="shared" si="27"/>
        <v>47.2</v>
      </c>
      <c r="E251" s="78">
        <f t="shared" si="28"/>
        <v>20.370071310665217</v>
      </c>
      <c r="F251" s="21">
        <f t="shared" si="29"/>
        <v>50.769230769230774</v>
      </c>
      <c r="G251" s="21">
        <f t="shared" si="30"/>
        <v>44.57770876399967</v>
      </c>
      <c r="H251">
        <f t="shared" si="22"/>
        <v>136</v>
      </c>
      <c r="I251" s="77">
        <f t="shared" si="31"/>
        <v>0</v>
      </c>
      <c r="J251" s="77">
        <f t="shared" si="23"/>
        <v>0</v>
      </c>
      <c r="K251" s="85">
        <f t="shared" si="24"/>
        <v>0</v>
      </c>
      <c r="L251" s="85">
        <f t="shared" si="25"/>
        <v>0</v>
      </c>
    </row>
    <row r="252" spans="2:12" ht="0.75" customHeight="1">
      <c r="B252">
        <v>137</v>
      </c>
      <c r="C252" s="21">
        <f t="shared" si="26"/>
        <v>51.78</v>
      </c>
      <c r="D252" s="77">
        <f t="shared" si="27"/>
        <v>47.400000000000006</v>
      </c>
      <c r="E252" s="78">
        <f t="shared" si="28"/>
        <v>20.570071310665217</v>
      </c>
      <c r="F252" s="21">
        <f t="shared" si="29"/>
        <v>50.769230769230774</v>
      </c>
      <c r="G252" s="21">
        <f t="shared" si="30"/>
        <v>44.57770876399967</v>
      </c>
      <c r="H252">
        <f t="shared" si="22"/>
        <v>137</v>
      </c>
      <c r="I252" s="77">
        <f t="shared" si="31"/>
        <v>0</v>
      </c>
      <c r="J252" s="77">
        <f t="shared" si="23"/>
        <v>0</v>
      </c>
      <c r="K252" s="85">
        <f t="shared" si="24"/>
        <v>0</v>
      </c>
      <c r="L252" s="85">
        <f t="shared" si="25"/>
        <v>0</v>
      </c>
    </row>
    <row r="253" spans="2:12" ht="0.75" customHeight="1">
      <c r="B253">
        <v>138</v>
      </c>
      <c r="C253" s="21">
        <f t="shared" si="26"/>
        <v>51.72</v>
      </c>
      <c r="D253" s="77">
        <f t="shared" si="27"/>
        <v>47.6</v>
      </c>
      <c r="E253" s="78">
        <f t="shared" si="28"/>
        <v>20.770071310665216</v>
      </c>
      <c r="F253" s="21">
        <f t="shared" si="29"/>
        <v>50.769230769230774</v>
      </c>
      <c r="G253" s="21">
        <f t="shared" si="30"/>
        <v>44.57770876399967</v>
      </c>
      <c r="H253">
        <f t="shared" si="22"/>
        <v>138</v>
      </c>
      <c r="I253" s="77">
        <f t="shared" si="31"/>
        <v>0</v>
      </c>
      <c r="J253" s="77">
        <f t="shared" si="23"/>
        <v>0</v>
      </c>
      <c r="K253" s="85">
        <f t="shared" si="24"/>
        <v>0</v>
      </c>
      <c r="L253" s="85">
        <f t="shared" si="25"/>
        <v>0</v>
      </c>
    </row>
    <row r="254" spans="2:12" ht="0.75" customHeight="1">
      <c r="B254">
        <v>139</v>
      </c>
      <c r="C254" s="21">
        <f t="shared" si="26"/>
        <v>51.66</v>
      </c>
      <c r="D254" s="77">
        <f t="shared" si="27"/>
        <v>47.8</v>
      </c>
      <c r="E254" s="78">
        <f t="shared" si="28"/>
        <v>20.970071310665215</v>
      </c>
      <c r="F254" s="21">
        <f t="shared" si="29"/>
        <v>50.769230769230774</v>
      </c>
      <c r="G254" s="21">
        <f t="shared" si="30"/>
        <v>44.57770876399967</v>
      </c>
      <c r="H254">
        <f t="shared" si="22"/>
        <v>139</v>
      </c>
      <c r="I254" s="77">
        <f t="shared" si="31"/>
        <v>0</v>
      </c>
      <c r="J254" s="77">
        <f t="shared" si="23"/>
        <v>0</v>
      </c>
      <c r="K254" s="85">
        <f t="shared" si="24"/>
        <v>0</v>
      </c>
      <c r="L254" s="85">
        <f t="shared" si="25"/>
        <v>0</v>
      </c>
    </row>
    <row r="255" spans="2:12" ht="0.75" customHeight="1">
      <c r="B255">
        <v>140</v>
      </c>
      <c r="C255" s="21">
        <f t="shared" si="26"/>
        <v>51.6</v>
      </c>
      <c r="D255" s="77">
        <f t="shared" si="27"/>
        <v>48</v>
      </c>
      <c r="E255" s="78">
        <f t="shared" si="28"/>
        <v>21.170071310665215</v>
      </c>
      <c r="F255" s="21">
        <f t="shared" si="29"/>
        <v>50.769230769230774</v>
      </c>
      <c r="G255" s="21">
        <f t="shared" si="30"/>
        <v>44.57770876399967</v>
      </c>
      <c r="H255">
        <f t="shared" si="22"/>
        <v>140</v>
      </c>
      <c r="I255" s="77">
        <f t="shared" si="31"/>
        <v>0</v>
      </c>
      <c r="J255" s="77">
        <f t="shared" si="23"/>
        <v>0</v>
      </c>
      <c r="K255" s="85">
        <f t="shared" si="24"/>
        <v>0</v>
      </c>
      <c r="L255" s="85">
        <f t="shared" si="25"/>
        <v>0</v>
      </c>
    </row>
    <row r="256" spans="2:12" ht="0.75" customHeight="1">
      <c r="B256">
        <v>141</v>
      </c>
      <c r="C256" s="21">
        <f t="shared" si="26"/>
        <v>51.54</v>
      </c>
      <c r="D256" s="77">
        <f t="shared" si="27"/>
        <v>48.2</v>
      </c>
      <c r="E256" s="78">
        <f t="shared" si="28"/>
        <v>21.370071310665217</v>
      </c>
      <c r="F256" s="21">
        <f t="shared" si="29"/>
        <v>50.769230769230774</v>
      </c>
      <c r="G256" s="21">
        <f t="shared" si="30"/>
        <v>44.57770876399967</v>
      </c>
      <c r="H256">
        <f t="shared" si="22"/>
        <v>141</v>
      </c>
      <c r="I256" s="77">
        <f t="shared" si="31"/>
        <v>0</v>
      </c>
      <c r="J256" s="77">
        <f t="shared" si="23"/>
        <v>0</v>
      </c>
      <c r="K256" s="85">
        <f t="shared" si="24"/>
        <v>0</v>
      </c>
      <c r="L256" s="85">
        <f t="shared" si="25"/>
        <v>0</v>
      </c>
    </row>
    <row r="257" spans="2:12" ht="0.75" customHeight="1">
      <c r="B257">
        <v>142</v>
      </c>
      <c r="C257" s="21">
        <f t="shared" si="26"/>
        <v>51.480000000000004</v>
      </c>
      <c r="D257" s="77">
        <f t="shared" si="27"/>
        <v>48.400000000000006</v>
      </c>
      <c r="E257" s="78">
        <f t="shared" si="28"/>
        <v>21.570071310665217</v>
      </c>
      <c r="F257" s="21">
        <f t="shared" si="29"/>
        <v>50.769230769230774</v>
      </c>
      <c r="G257" s="21">
        <f t="shared" si="30"/>
        <v>44.57770876399967</v>
      </c>
      <c r="H257">
        <f t="shared" si="22"/>
        <v>142</v>
      </c>
      <c r="I257" s="77">
        <f t="shared" si="31"/>
        <v>0</v>
      </c>
      <c r="J257" s="77">
        <f t="shared" si="23"/>
        <v>0</v>
      </c>
      <c r="K257" s="85">
        <f t="shared" si="24"/>
        <v>0</v>
      </c>
      <c r="L257" s="85">
        <f t="shared" si="25"/>
        <v>0</v>
      </c>
    </row>
    <row r="258" spans="2:12" ht="0.75" customHeight="1">
      <c r="B258">
        <v>143</v>
      </c>
      <c r="C258" s="21">
        <f t="shared" si="26"/>
        <v>51.42</v>
      </c>
      <c r="D258" s="77">
        <f t="shared" si="27"/>
        <v>48.6</v>
      </c>
      <c r="E258" s="78">
        <f t="shared" si="28"/>
        <v>21.770071310665216</v>
      </c>
      <c r="F258" s="21">
        <f t="shared" si="29"/>
        <v>50.769230769230774</v>
      </c>
      <c r="G258" s="21">
        <f t="shared" si="30"/>
        <v>44.57770876399967</v>
      </c>
      <c r="H258">
        <f t="shared" si="22"/>
        <v>143</v>
      </c>
      <c r="I258" s="77">
        <f t="shared" si="31"/>
        <v>0</v>
      </c>
      <c r="J258" s="77">
        <f t="shared" si="23"/>
        <v>0</v>
      </c>
      <c r="K258" s="85">
        <f t="shared" si="24"/>
        <v>0</v>
      </c>
      <c r="L258" s="85">
        <f t="shared" si="25"/>
        <v>0</v>
      </c>
    </row>
    <row r="259" spans="2:12" ht="0.75" customHeight="1">
      <c r="B259">
        <v>144</v>
      </c>
      <c r="C259" s="21">
        <f t="shared" si="26"/>
        <v>51.36</v>
      </c>
      <c r="D259" s="77">
        <f t="shared" si="27"/>
        <v>48.8</v>
      </c>
      <c r="E259" s="78">
        <f t="shared" si="28"/>
        <v>21.970071310665215</v>
      </c>
      <c r="F259" s="21">
        <f t="shared" si="29"/>
        <v>50.769230769230774</v>
      </c>
      <c r="G259" s="21">
        <f t="shared" si="30"/>
        <v>44.57770876399967</v>
      </c>
      <c r="H259">
        <f t="shared" si="22"/>
        <v>144</v>
      </c>
      <c r="I259" s="77">
        <f t="shared" si="31"/>
        <v>0</v>
      </c>
      <c r="J259" s="77">
        <f t="shared" si="23"/>
        <v>0</v>
      </c>
      <c r="K259" s="85">
        <f t="shared" si="24"/>
        <v>0</v>
      </c>
      <c r="L259" s="85">
        <f t="shared" si="25"/>
        <v>0</v>
      </c>
    </row>
    <row r="260" spans="2:12" ht="0.75" customHeight="1">
      <c r="B260">
        <v>145</v>
      </c>
      <c r="C260" s="21">
        <f t="shared" si="26"/>
        <v>51.3</v>
      </c>
      <c r="D260" s="77">
        <f t="shared" si="27"/>
        <v>49</v>
      </c>
      <c r="E260" s="78">
        <f t="shared" si="28"/>
        <v>22.170071310665215</v>
      </c>
      <c r="F260" s="21">
        <f t="shared" si="29"/>
        <v>50.769230769230774</v>
      </c>
      <c r="G260" s="21">
        <f t="shared" si="30"/>
        <v>44.57770876399967</v>
      </c>
      <c r="H260">
        <f t="shared" si="22"/>
        <v>145</v>
      </c>
      <c r="I260" s="77">
        <f t="shared" si="31"/>
        <v>0</v>
      </c>
      <c r="J260" s="77">
        <f t="shared" si="23"/>
        <v>0</v>
      </c>
      <c r="K260" s="85">
        <f t="shared" si="24"/>
        <v>0</v>
      </c>
      <c r="L260" s="85">
        <f t="shared" si="25"/>
        <v>0</v>
      </c>
    </row>
    <row r="261" spans="2:12" ht="0.75" customHeight="1">
      <c r="B261">
        <v>146</v>
      </c>
      <c r="C261" s="21">
        <f t="shared" si="26"/>
        <v>51.24</v>
      </c>
      <c r="D261" s="77">
        <f t="shared" si="27"/>
        <v>49.2</v>
      </c>
      <c r="E261" s="78">
        <f t="shared" si="28"/>
        <v>22.370071310665217</v>
      </c>
      <c r="F261" s="21">
        <f t="shared" si="29"/>
        <v>50.769230769230774</v>
      </c>
      <c r="G261" s="21">
        <f t="shared" si="30"/>
        <v>44.57770876399967</v>
      </c>
      <c r="H261">
        <f t="shared" si="22"/>
        <v>146</v>
      </c>
      <c r="I261" s="77">
        <f t="shared" si="31"/>
        <v>0</v>
      </c>
      <c r="J261" s="77">
        <f t="shared" si="23"/>
        <v>0</v>
      </c>
      <c r="K261" s="85">
        <f t="shared" si="24"/>
        <v>0</v>
      </c>
      <c r="L261" s="85">
        <f t="shared" si="25"/>
        <v>0</v>
      </c>
    </row>
    <row r="262" spans="2:12" ht="0.75" customHeight="1">
      <c r="B262">
        <v>147</v>
      </c>
      <c r="C262" s="21">
        <f t="shared" si="26"/>
        <v>51.18</v>
      </c>
      <c r="D262" s="77">
        <f t="shared" si="27"/>
        <v>49.400000000000006</v>
      </c>
      <c r="E262" s="78">
        <f t="shared" si="28"/>
        <v>22.570071310665217</v>
      </c>
      <c r="F262" s="21">
        <f t="shared" si="29"/>
        <v>50.769230769230774</v>
      </c>
      <c r="G262" s="21">
        <f t="shared" si="30"/>
        <v>44.57770876399967</v>
      </c>
      <c r="H262">
        <f t="shared" si="22"/>
        <v>147</v>
      </c>
      <c r="I262" s="77">
        <f t="shared" si="31"/>
        <v>0</v>
      </c>
      <c r="J262" s="77">
        <f t="shared" si="23"/>
        <v>0</v>
      </c>
      <c r="K262" s="85">
        <f t="shared" si="24"/>
        <v>0</v>
      </c>
      <c r="L262" s="85">
        <f t="shared" si="25"/>
        <v>0</v>
      </c>
    </row>
    <row r="263" spans="2:12" ht="0.75" customHeight="1">
      <c r="B263">
        <v>148</v>
      </c>
      <c r="C263" s="21">
        <f t="shared" si="26"/>
        <v>51.120000000000005</v>
      </c>
      <c r="D263" s="77">
        <f t="shared" si="27"/>
        <v>49.6</v>
      </c>
      <c r="E263" s="78">
        <f t="shared" si="28"/>
        <v>22.770071310665216</v>
      </c>
      <c r="F263" s="21">
        <f t="shared" si="29"/>
        <v>50.769230769230774</v>
      </c>
      <c r="G263" s="21">
        <f t="shared" si="30"/>
        <v>44.57770876399967</v>
      </c>
      <c r="H263">
        <f t="shared" si="22"/>
        <v>148</v>
      </c>
      <c r="I263" s="77">
        <f t="shared" si="31"/>
        <v>0</v>
      </c>
      <c r="J263" s="77">
        <f t="shared" si="23"/>
        <v>0</v>
      </c>
      <c r="K263" s="85">
        <f t="shared" si="24"/>
        <v>0</v>
      </c>
      <c r="L263" s="85">
        <f t="shared" si="25"/>
        <v>0</v>
      </c>
    </row>
    <row r="264" spans="2:12" ht="0.75" customHeight="1">
      <c r="B264">
        <v>149</v>
      </c>
      <c r="C264" s="21">
        <f t="shared" si="26"/>
        <v>51.06</v>
      </c>
      <c r="D264" s="77">
        <f t="shared" si="27"/>
        <v>49.8</v>
      </c>
      <c r="E264" s="78">
        <f t="shared" si="28"/>
        <v>22.970071310665215</v>
      </c>
      <c r="F264" s="21">
        <f t="shared" si="29"/>
        <v>50.769230769230774</v>
      </c>
      <c r="G264" s="21">
        <f t="shared" si="30"/>
        <v>44.57770876399967</v>
      </c>
      <c r="H264">
        <f t="shared" si="22"/>
        <v>149</v>
      </c>
      <c r="I264" s="77">
        <f t="shared" si="31"/>
        <v>0</v>
      </c>
      <c r="J264" s="77">
        <f t="shared" si="23"/>
        <v>0</v>
      </c>
      <c r="K264" s="85">
        <f t="shared" si="24"/>
        <v>0</v>
      </c>
      <c r="L264" s="85">
        <f t="shared" si="25"/>
        <v>0</v>
      </c>
    </row>
    <row r="265" spans="2:7" ht="0.75" customHeight="1">
      <c r="B265">
        <v>150</v>
      </c>
      <c r="C265" s="21">
        <f t="shared" si="26"/>
        <v>51</v>
      </c>
      <c r="D265" s="77">
        <f t="shared" si="27"/>
        <v>50</v>
      </c>
      <c r="E265" s="78">
        <f t="shared" si="28"/>
        <v>23.170071310665215</v>
      </c>
      <c r="F265" s="21">
        <f t="shared" si="29"/>
        <v>50.769230769230774</v>
      </c>
      <c r="G265" s="21">
        <f t="shared" si="30"/>
        <v>44.57770876399967</v>
      </c>
    </row>
    <row r="266" spans="2:7" ht="0.75" customHeight="1">
      <c r="B266">
        <v>151</v>
      </c>
      <c r="C266" s="21">
        <f t="shared" si="26"/>
        <v>50.94</v>
      </c>
      <c r="D266" s="77">
        <f t="shared" si="27"/>
        <v>50.2</v>
      </c>
      <c r="E266" s="78">
        <f t="shared" si="28"/>
        <v>23.370071310665217</v>
      </c>
      <c r="F266" s="21">
        <f t="shared" si="29"/>
        <v>50.769230769230774</v>
      </c>
      <c r="G266" s="21">
        <f t="shared" si="30"/>
        <v>44.57770876399967</v>
      </c>
    </row>
    <row r="267" spans="2:7" ht="0.75" customHeight="1">
      <c r="B267">
        <v>152</v>
      </c>
      <c r="C267" s="21">
        <f t="shared" si="26"/>
        <v>50.88</v>
      </c>
      <c r="D267" s="77">
        <f t="shared" si="27"/>
        <v>50.400000000000006</v>
      </c>
      <c r="E267" s="78">
        <f t="shared" si="28"/>
        <v>23.570071310665217</v>
      </c>
      <c r="F267" s="21">
        <f t="shared" si="29"/>
        <v>50.769230769230774</v>
      </c>
      <c r="G267" s="21">
        <f t="shared" si="30"/>
        <v>44.57770876399967</v>
      </c>
    </row>
    <row r="268" spans="2:7" ht="0.75" customHeight="1">
      <c r="B268">
        <v>153</v>
      </c>
      <c r="C268" s="21">
        <f t="shared" si="26"/>
        <v>50.82</v>
      </c>
      <c r="D268" s="77">
        <f t="shared" si="27"/>
        <v>50.6</v>
      </c>
      <c r="E268" s="78">
        <f t="shared" si="28"/>
        <v>23.770071310665216</v>
      </c>
      <c r="F268" s="21">
        <f t="shared" si="29"/>
        <v>50.769230769230774</v>
      </c>
      <c r="G268" s="21">
        <f t="shared" si="30"/>
        <v>44.57770876399967</v>
      </c>
    </row>
    <row r="269" spans="2:7" ht="0.75" customHeight="1">
      <c r="B269">
        <v>154</v>
      </c>
      <c r="C269" s="21">
        <f t="shared" si="26"/>
        <v>50.76</v>
      </c>
      <c r="D269" s="77">
        <f t="shared" si="27"/>
        <v>50.8</v>
      </c>
      <c r="E269" s="78">
        <f t="shared" si="28"/>
        <v>23.970071310665215</v>
      </c>
      <c r="F269" s="21">
        <f t="shared" si="29"/>
        <v>0</v>
      </c>
      <c r="G269" s="21">
        <f t="shared" si="30"/>
        <v>44.57770876399967</v>
      </c>
    </row>
    <row r="270" spans="2:7" ht="0.75" customHeight="1">
      <c r="B270">
        <v>155</v>
      </c>
      <c r="C270" s="21">
        <f t="shared" si="26"/>
        <v>50.7</v>
      </c>
      <c r="D270" s="77">
        <f t="shared" si="27"/>
        <v>51</v>
      </c>
      <c r="E270" s="78">
        <f t="shared" si="28"/>
        <v>24.170071310665215</v>
      </c>
      <c r="F270" s="21">
        <f t="shared" si="29"/>
        <v>0</v>
      </c>
      <c r="G270" s="21">
        <f t="shared" si="30"/>
        <v>44.57770876399967</v>
      </c>
    </row>
    <row r="271" spans="2:7" ht="0.75" customHeight="1">
      <c r="B271">
        <v>156</v>
      </c>
      <c r="C271" s="21">
        <f t="shared" si="26"/>
        <v>50.64</v>
      </c>
      <c r="D271" s="77">
        <f t="shared" si="27"/>
        <v>51.2</v>
      </c>
      <c r="E271" s="78">
        <f t="shared" si="28"/>
        <v>24.370071310665217</v>
      </c>
      <c r="F271" s="21">
        <f t="shared" si="29"/>
        <v>0</v>
      </c>
      <c r="G271" s="21">
        <f t="shared" si="30"/>
        <v>44.57770876399967</v>
      </c>
    </row>
    <row r="272" spans="2:7" ht="0.75" customHeight="1">
      <c r="B272">
        <v>157</v>
      </c>
      <c r="C272" s="21">
        <f t="shared" si="26"/>
        <v>50.58</v>
      </c>
      <c r="D272" s="77">
        <f t="shared" si="27"/>
        <v>51.400000000000006</v>
      </c>
      <c r="E272" s="78">
        <f t="shared" si="28"/>
        <v>24.570071310665217</v>
      </c>
      <c r="F272" s="21">
        <f t="shared" si="29"/>
        <v>0</v>
      </c>
      <c r="G272" s="21">
        <f t="shared" si="30"/>
        <v>44.57770876399967</v>
      </c>
    </row>
    <row r="273" spans="2:7" ht="0.75" customHeight="1">
      <c r="B273">
        <v>158</v>
      </c>
      <c r="C273" s="21">
        <f t="shared" si="26"/>
        <v>50.519999999999996</v>
      </c>
      <c r="D273" s="77">
        <f t="shared" si="27"/>
        <v>51.6</v>
      </c>
      <c r="E273" s="78">
        <f t="shared" si="28"/>
        <v>24.770071310665216</v>
      </c>
      <c r="F273" s="21">
        <f t="shared" si="29"/>
        <v>0</v>
      </c>
      <c r="G273" s="21">
        <f t="shared" si="30"/>
        <v>44.57770876399967</v>
      </c>
    </row>
    <row r="274" spans="2:7" ht="0.75" customHeight="1">
      <c r="B274">
        <v>159</v>
      </c>
      <c r="C274" s="21">
        <f t="shared" si="26"/>
        <v>50.46</v>
      </c>
      <c r="D274" s="77">
        <f t="shared" si="27"/>
        <v>51.8</v>
      </c>
      <c r="E274" s="78">
        <f t="shared" si="28"/>
        <v>24.970071310665215</v>
      </c>
      <c r="F274" s="21">
        <f t="shared" si="29"/>
        <v>0</v>
      </c>
      <c r="G274" s="21">
        <f t="shared" si="30"/>
        <v>44.57770876399967</v>
      </c>
    </row>
    <row r="275" spans="2:7" ht="0.75" customHeight="1">
      <c r="B275">
        <v>160</v>
      </c>
      <c r="C275" s="21">
        <f t="shared" si="26"/>
        <v>50.4</v>
      </c>
      <c r="D275" s="77">
        <f t="shared" si="27"/>
        <v>52</v>
      </c>
      <c r="E275" s="78">
        <f t="shared" si="28"/>
        <v>25.170071310665215</v>
      </c>
      <c r="F275" s="21">
        <f t="shared" si="29"/>
        <v>0</v>
      </c>
      <c r="G275" s="21">
        <f t="shared" si="30"/>
        <v>44.57770876399967</v>
      </c>
    </row>
    <row r="276" spans="2:7" ht="0.75" customHeight="1">
      <c r="B276">
        <v>161</v>
      </c>
      <c r="C276" s="21">
        <f t="shared" si="26"/>
        <v>50.34</v>
      </c>
      <c r="D276" s="77">
        <f t="shared" si="27"/>
        <v>52.2</v>
      </c>
      <c r="E276" s="78">
        <f t="shared" si="28"/>
        <v>25.370071310665217</v>
      </c>
      <c r="F276" s="21">
        <f t="shared" si="29"/>
        <v>0</v>
      </c>
      <c r="G276" s="21">
        <f t="shared" si="30"/>
        <v>44.57770876399967</v>
      </c>
    </row>
    <row r="277" spans="2:7" ht="0.75" customHeight="1">
      <c r="B277">
        <v>162</v>
      </c>
      <c r="C277" s="21">
        <f t="shared" si="26"/>
        <v>50.28</v>
      </c>
      <c r="D277" s="77">
        <f t="shared" si="27"/>
        <v>52.4</v>
      </c>
      <c r="E277" s="78">
        <f t="shared" si="28"/>
        <v>25.570071310665213</v>
      </c>
      <c r="F277" s="21">
        <f t="shared" si="29"/>
        <v>0</v>
      </c>
      <c r="G277" s="21">
        <f t="shared" si="30"/>
        <v>44.57770876399967</v>
      </c>
    </row>
    <row r="278" spans="2:7" ht="0.75" customHeight="1">
      <c r="B278">
        <v>163</v>
      </c>
      <c r="C278" s="21">
        <f t="shared" si="26"/>
        <v>50.22</v>
      </c>
      <c r="D278" s="77">
        <f t="shared" si="27"/>
        <v>52.6</v>
      </c>
      <c r="E278" s="78">
        <f t="shared" si="28"/>
        <v>25.770071310665216</v>
      </c>
      <c r="F278" s="21">
        <f t="shared" si="29"/>
        <v>0</v>
      </c>
      <c r="G278" s="21">
        <f t="shared" si="30"/>
        <v>44.57770876399967</v>
      </c>
    </row>
    <row r="279" spans="2:7" ht="0.75" customHeight="1">
      <c r="B279">
        <v>164</v>
      </c>
      <c r="C279" s="21">
        <f t="shared" si="26"/>
        <v>50.16</v>
      </c>
      <c r="D279" s="77">
        <f t="shared" si="27"/>
        <v>52.800000000000004</v>
      </c>
      <c r="E279" s="78">
        <f t="shared" si="28"/>
        <v>25.97007131066522</v>
      </c>
      <c r="F279" s="21">
        <f t="shared" si="29"/>
        <v>0</v>
      </c>
      <c r="G279" s="21">
        <f t="shared" si="30"/>
        <v>44.57770876399967</v>
      </c>
    </row>
    <row r="280" spans="2:7" ht="0.75" customHeight="1">
      <c r="B280">
        <v>165</v>
      </c>
      <c r="C280" s="21">
        <f t="shared" si="26"/>
        <v>50.1</v>
      </c>
      <c r="D280" s="77">
        <f t="shared" si="27"/>
        <v>53</v>
      </c>
      <c r="E280" s="78">
        <f t="shared" si="28"/>
        <v>26.170071310665215</v>
      </c>
      <c r="F280" s="21">
        <f t="shared" si="29"/>
        <v>0</v>
      </c>
      <c r="G280" s="21">
        <f t="shared" si="30"/>
        <v>44.57770876399967</v>
      </c>
    </row>
    <row r="281" spans="2:7" ht="0.75" customHeight="1">
      <c r="B281">
        <v>166</v>
      </c>
      <c r="C281" s="21">
        <f t="shared" si="26"/>
        <v>50.04</v>
      </c>
      <c r="D281" s="77">
        <f t="shared" si="27"/>
        <v>53.2</v>
      </c>
      <c r="E281" s="78">
        <f t="shared" si="28"/>
        <v>26.370071310665217</v>
      </c>
      <c r="F281" s="21">
        <f t="shared" si="29"/>
        <v>0</v>
      </c>
      <c r="G281" s="21">
        <f t="shared" si="30"/>
        <v>44.57770876399967</v>
      </c>
    </row>
    <row r="282" spans="2:7" ht="0.75" customHeight="1">
      <c r="B282">
        <v>167</v>
      </c>
      <c r="C282" s="21">
        <f t="shared" si="26"/>
        <v>49.980000000000004</v>
      </c>
      <c r="D282" s="77">
        <f t="shared" si="27"/>
        <v>53.4</v>
      </c>
      <c r="E282" s="78">
        <f t="shared" si="28"/>
        <v>26.570071310665213</v>
      </c>
      <c r="F282" s="21">
        <f t="shared" si="29"/>
        <v>0</v>
      </c>
      <c r="G282" s="21">
        <f t="shared" si="30"/>
        <v>44.57770876399967</v>
      </c>
    </row>
    <row r="283" spans="2:7" ht="0.75" customHeight="1">
      <c r="B283">
        <v>168</v>
      </c>
      <c r="C283" s="21">
        <f t="shared" si="26"/>
        <v>49.92</v>
      </c>
      <c r="D283" s="77">
        <f t="shared" si="27"/>
        <v>53.6</v>
      </c>
      <c r="E283" s="78">
        <f t="shared" si="28"/>
        <v>26.770071310665216</v>
      </c>
      <c r="F283" s="21">
        <f t="shared" si="29"/>
        <v>0</v>
      </c>
      <c r="G283" s="21">
        <f t="shared" si="30"/>
        <v>44.57770876399967</v>
      </c>
    </row>
    <row r="284" spans="2:7" ht="0.75" customHeight="1">
      <c r="B284">
        <v>169</v>
      </c>
      <c r="C284" s="21">
        <f t="shared" si="26"/>
        <v>49.86</v>
      </c>
      <c r="D284" s="77">
        <f t="shared" si="27"/>
        <v>53.800000000000004</v>
      </c>
      <c r="E284" s="78">
        <f t="shared" si="28"/>
        <v>26.97007131066522</v>
      </c>
      <c r="F284" s="21">
        <f t="shared" si="29"/>
        <v>0</v>
      </c>
      <c r="G284" s="21">
        <f t="shared" si="30"/>
        <v>44.57770876399967</v>
      </c>
    </row>
    <row r="285" spans="2:7" ht="0.75" customHeight="1">
      <c r="B285">
        <v>170</v>
      </c>
      <c r="C285" s="21">
        <f t="shared" si="26"/>
        <v>49.8</v>
      </c>
      <c r="D285" s="77">
        <f t="shared" si="27"/>
        <v>54</v>
      </c>
      <c r="E285" s="78">
        <f t="shared" si="28"/>
        <v>27.170071310665215</v>
      </c>
      <c r="F285" s="21">
        <f t="shared" si="29"/>
        <v>0</v>
      </c>
      <c r="G285" s="21">
        <f t="shared" si="30"/>
        <v>44.57770876399967</v>
      </c>
    </row>
    <row r="286" spans="2:7" ht="0.75" customHeight="1">
      <c r="B286">
        <v>171</v>
      </c>
      <c r="C286" s="21">
        <f t="shared" si="26"/>
        <v>49.74</v>
      </c>
      <c r="D286" s="77">
        <f t="shared" si="27"/>
        <v>54.2</v>
      </c>
      <c r="E286" s="78">
        <f t="shared" si="28"/>
        <v>27.370071310665217</v>
      </c>
      <c r="F286" s="21">
        <f t="shared" si="29"/>
        <v>0</v>
      </c>
      <c r="G286" s="21">
        <f t="shared" si="30"/>
        <v>44.57770876399967</v>
      </c>
    </row>
    <row r="287" spans="2:7" ht="0.75" customHeight="1">
      <c r="B287">
        <v>172</v>
      </c>
      <c r="C287" s="21">
        <f t="shared" si="26"/>
        <v>49.68</v>
      </c>
      <c r="D287" s="77">
        <f t="shared" si="27"/>
        <v>54.4</v>
      </c>
      <c r="E287" s="78">
        <f t="shared" si="28"/>
        <v>27.570071310665213</v>
      </c>
      <c r="F287" s="21">
        <f t="shared" si="29"/>
        <v>0</v>
      </c>
      <c r="G287" s="21">
        <f t="shared" si="30"/>
        <v>44.57770876399967</v>
      </c>
    </row>
    <row r="288" spans="2:7" ht="0.75" customHeight="1">
      <c r="B288">
        <v>173</v>
      </c>
      <c r="C288" s="21">
        <f t="shared" si="26"/>
        <v>49.620000000000005</v>
      </c>
      <c r="D288" s="77">
        <f t="shared" si="27"/>
        <v>54.6</v>
      </c>
      <c r="E288" s="78">
        <f t="shared" si="28"/>
        <v>27.770071310665216</v>
      </c>
      <c r="F288" s="21">
        <f t="shared" si="29"/>
        <v>0</v>
      </c>
      <c r="G288" s="21">
        <f t="shared" si="30"/>
        <v>44.57770876399967</v>
      </c>
    </row>
    <row r="289" spans="2:7" ht="0.75" customHeight="1">
      <c r="B289">
        <v>174</v>
      </c>
      <c r="C289" s="21">
        <f t="shared" si="26"/>
        <v>49.56</v>
      </c>
      <c r="D289" s="77">
        <f t="shared" si="27"/>
        <v>54.800000000000004</v>
      </c>
      <c r="E289" s="78">
        <f t="shared" si="28"/>
        <v>27.97007131066522</v>
      </c>
      <c r="F289" s="21">
        <f t="shared" si="29"/>
        <v>0</v>
      </c>
      <c r="G289" s="21">
        <f t="shared" si="30"/>
        <v>44.57770876399967</v>
      </c>
    </row>
    <row r="290" spans="2:7" ht="0.75" customHeight="1">
      <c r="B290">
        <v>175</v>
      </c>
      <c r="C290" s="21">
        <f t="shared" si="26"/>
        <v>49.5</v>
      </c>
      <c r="D290" s="77">
        <f t="shared" si="27"/>
        <v>55</v>
      </c>
      <c r="E290" s="78">
        <f t="shared" si="28"/>
        <v>28.170071310665215</v>
      </c>
      <c r="F290" s="21">
        <f t="shared" si="29"/>
        <v>0</v>
      </c>
      <c r="G290" s="21">
        <f t="shared" si="30"/>
        <v>44.57770876399967</v>
      </c>
    </row>
    <row r="291" spans="2:7" ht="0.75" customHeight="1">
      <c r="B291">
        <v>176</v>
      </c>
      <c r="C291" s="21">
        <f t="shared" si="26"/>
        <v>49.44</v>
      </c>
      <c r="D291" s="77">
        <f t="shared" si="27"/>
        <v>55.2</v>
      </c>
      <c r="E291" s="78">
        <f t="shared" si="28"/>
        <v>28.370071310665217</v>
      </c>
      <c r="F291" s="21">
        <f t="shared" si="29"/>
        <v>0</v>
      </c>
      <c r="G291" s="21">
        <f t="shared" si="30"/>
        <v>44.57770876399967</v>
      </c>
    </row>
    <row r="292" spans="2:7" ht="0.75" customHeight="1">
      <c r="B292">
        <v>177</v>
      </c>
      <c r="C292" s="21">
        <f t="shared" si="26"/>
        <v>49.38</v>
      </c>
      <c r="D292" s="77">
        <f t="shared" si="27"/>
        <v>55.4</v>
      </c>
      <c r="E292" s="78">
        <f t="shared" si="28"/>
        <v>28.570071310665213</v>
      </c>
      <c r="F292" s="21">
        <f t="shared" si="29"/>
        <v>0</v>
      </c>
      <c r="G292" s="21">
        <f t="shared" si="30"/>
        <v>44.57770876399967</v>
      </c>
    </row>
    <row r="293" spans="2:7" ht="0.75" customHeight="1">
      <c r="B293">
        <v>178</v>
      </c>
      <c r="C293" s="21">
        <f t="shared" si="26"/>
        <v>49.32</v>
      </c>
      <c r="D293" s="77">
        <f t="shared" si="27"/>
        <v>55.6</v>
      </c>
      <c r="E293" s="78">
        <f t="shared" si="28"/>
        <v>28.770071310665216</v>
      </c>
      <c r="F293" s="21">
        <f t="shared" si="29"/>
        <v>0</v>
      </c>
      <c r="G293" s="21">
        <f t="shared" si="30"/>
        <v>44.57770876399967</v>
      </c>
    </row>
    <row r="294" spans="2:7" ht="0.75" customHeight="1">
      <c r="B294">
        <v>179</v>
      </c>
      <c r="C294" s="21">
        <f t="shared" si="26"/>
        <v>49.26</v>
      </c>
      <c r="D294" s="77">
        <f t="shared" si="27"/>
        <v>55.800000000000004</v>
      </c>
      <c r="E294" s="78">
        <f t="shared" si="28"/>
        <v>28.97007131066522</v>
      </c>
      <c r="F294" s="21">
        <f t="shared" si="29"/>
        <v>0</v>
      </c>
      <c r="G294" s="21">
        <f t="shared" si="30"/>
        <v>44.57770876399967</v>
      </c>
    </row>
    <row r="295" spans="2:7" ht="0.75" customHeight="1">
      <c r="B295">
        <v>180</v>
      </c>
      <c r="C295" s="21">
        <f t="shared" si="26"/>
        <v>49.2</v>
      </c>
      <c r="D295" s="77">
        <f t="shared" si="27"/>
        <v>56</v>
      </c>
      <c r="E295" s="78">
        <f t="shared" si="28"/>
        <v>29.170071310665215</v>
      </c>
      <c r="F295" s="21">
        <f t="shared" si="29"/>
        <v>0</v>
      </c>
      <c r="G295" s="21">
        <f t="shared" si="30"/>
        <v>44.57770876399967</v>
      </c>
    </row>
    <row r="296" spans="2:7" ht="0.75" customHeight="1">
      <c r="B296">
        <v>181</v>
      </c>
      <c r="C296" s="21">
        <f t="shared" si="26"/>
        <v>49.14</v>
      </c>
      <c r="D296" s="77">
        <f t="shared" si="27"/>
        <v>56.2</v>
      </c>
      <c r="E296" s="78">
        <f t="shared" si="28"/>
        <v>29.370071310665217</v>
      </c>
      <c r="F296" s="21">
        <f t="shared" si="29"/>
        <v>0</v>
      </c>
      <c r="G296" s="21">
        <f t="shared" si="30"/>
        <v>44.57770876399967</v>
      </c>
    </row>
    <row r="297" spans="2:7" ht="0.75" customHeight="1">
      <c r="B297">
        <v>182</v>
      </c>
      <c r="C297" s="21">
        <f t="shared" si="26"/>
        <v>49.08</v>
      </c>
      <c r="D297" s="77">
        <f t="shared" si="27"/>
        <v>56.4</v>
      </c>
      <c r="E297" s="78">
        <f t="shared" si="28"/>
        <v>29.570071310665213</v>
      </c>
      <c r="F297" s="21">
        <f t="shared" si="29"/>
        <v>0</v>
      </c>
      <c r="G297" s="21">
        <f t="shared" si="30"/>
        <v>44.57770876399967</v>
      </c>
    </row>
    <row r="298" spans="2:7" ht="0.75" customHeight="1">
      <c r="B298">
        <v>183</v>
      </c>
      <c r="C298" s="21">
        <f t="shared" si="26"/>
        <v>49.019999999999996</v>
      </c>
      <c r="D298" s="77">
        <f t="shared" si="27"/>
        <v>56.6</v>
      </c>
      <c r="E298" s="78">
        <f t="shared" si="28"/>
        <v>29.770071310665216</v>
      </c>
      <c r="F298" s="21">
        <f t="shared" si="29"/>
        <v>0</v>
      </c>
      <c r="G298" s="21">
        <f t="shared" si="30"/>
        <v>44.57770876399967</v>
      </c>
    </row>
    <row r="299" spans="2:7" ht="0.75" customHeight="1">
      <c r="B299">
        <v>184</v>
      </c>
      <c r="C299" s="21">
        <f t="shared" si="26"/>
        <v>48.96</v>
      </c>
      <c r="D299" s="77">
        <f t="shared" si="27"/>
        <v>56.800000000000004</v>
      </c>
      <c r="E299" s="78">
        <f t="shared" si="28"/>
        <v>29.97007131066522</v>
      </c>
      <c r="F299" s="21">
        <f t="shared" si="29"/>
        <v>0</v>
      </c>
      <c r="G299" s="21">
        <f t="shared" si="30"/>
        <v>44.57770876399967</v>
      </c>
    </row>
    <row r="300" spans="2:7" ht="0.75" customHeight="1">
      <c r="B300">
        <v>185</v>
      </c>
      <c r="C300" s="21">
        <f t="shared" si="26"/>
        <v>48.9</v>
      </c>
      <c r="D300" s="77">
        <f t="shared" si="27"/>
        <v>57</v>
      </c>
      <c r="E300" s="78">
        <f t="shared" si="28"/>
        <v>30.170071310665215</v>
      </c>
      <c r="F300" s="21">
        <f t="shared" si="29"/>
        <v>0</v>
      </c>
      <c r="G300" s="21">
        <f t="shared" si="30"/>
        <v>44.57770876399967</v>
      </c>
    </row>
    <row r="301" spans="2:7" ht="0.75" customHeight="1">
      <c r="B301">
        <v>186</v>
      </c>
      <c r="C301" s="21">
        <f t="shared" si="26"/>
        <v>48.84</v>
      </c>
      <c r="D301" s="77">
        <f t="shared" si="27"/>
        <v>57.2</v>
      </c>
      <c r="E301" s="78">
        <f t="shared" si="28"/>
        <v>30.370071310665217</v>
      </c>
      <c r="F301" s="21">
        <f t="shared" si="29"/>
        <v>0</v>
      </c>
      <c r="G301" s="21">
        <f t="shared" si="30"/>
        <v>44.57770876399967</v>
      </c>
    </row>
    <row r="302" spans="2:7" ht="0.75" customHeight="1">
      <c r="B302">
        <v>187</v>
      </c>
      <c r="C302" s="21">
        <f t="shared" si="26"/>
        <v>48.78</v>
      </c>
      <c r="D302" s="77">
        <f t="shared" si="27"/>
        <v>57.4</v>
      </c>
      <c r="E302" s="78">
        <f t="shared" si="28"/>
        <v>30.570071310665213</v>
      </c>
      <c r="F302" s="21">
        <f t="shared" si="29"/>
        <v>0</v>
      </c>
      <c r="G302" s="21">
        <f t="shared" si="30"/>
        <v>44.57770876399967</v>
      </c>
    </row>
    <row r="303" spans="2:7" ht="0.75" customHeight="1">
      <c r="B303">
        <v>188</v>
      </c>
      <c r="C303" s="21">
        <f t="shared" si="26"/>
        <v>48.72</v>
      </c>
      <c r="D303" s="77">
        <f t="shared" si="27"/>
        <v>57.6</v>
      </c>
      <c r="E303" s="78">
        <f t="shared" si="28"/>
        <v>30.770071310665216</v>
      </c>
      <c r="F303" s="21">
        <f t="shared" si="29"/>
        <v>0</v>
      </c>
      <c r="G303" s="21">
        <f t="shared" si="30"/>
        <v>44.57770876399967</v>
      </c>
    </row>
    <row r="304" spans="2:7" ht="0.75" customHeight="1">
      <c r="B304">
        <v>189</v>
      </c>
      <c r="C304" s="21">
        <f t="shared" si="26"/>
        <v>48.66</v>
      </c>
      <c r="D304" s="77">
        <f t="shared" si="27"/>
        <v>57.800000000000004</v>
      </c>
      <c r="E304" s="78">
        <f t="shared" si="28"/>
        <v>30.97007131066522</v>
      </c>
      <c r="F304" s="21">
        <f t="shared" si="29"/>
        <v>0</v>
      </c>
      <c r="G304" s="21">
        <f t="shared" si="30"/>
        <v>44.57770876399967</v>
      </c>
    </row>
    <row r="305" spans="2:7" ht="0.75" customHeight="1">
      <c r="B305">
        <v>190</v>
      </c>
      <c r="C305" s="21">
        <f t="shared" si="26"/>
        <v>48.6</v>
      </c>
      <c r="D305" s="77">
        <f t="shared" si="27"/>
        <v>58</v>
      </c>
      <c r="E305" s="78">
        <f t="shared" si="28"/>
        <v>31.170071310665215</v>
      </c>
      <c r="F305" s="21">
        <f t="shared" si="29"/>
        <v>0</v>
      </c>
      <c r="G305" s="21">
        <f t="shared" si="30"/>
        <v>44.57770876399967</v>
      </c>
    </row>
    <row r="306" spans="2:7" ht="0.75" customHeight="1">
      <c r="B306">
        <v>191</v>
      </c>
      <c r="C306" s="21">
        <f t="shared" si="26"/>
        <v>48.54</v>
      </c>
      <c r="D306" s="77">
        <f t="shared" si="27"/>
        <v>58.2</v>
      </c>
      <c r="E306" s="78">
        <f t="shared" si="28"/>
        <v>31.370071310665217</v>
      </c>
      <c r="F306" s="21">
        <f t="shared" si="29"/>
        <v>0</v>
      </c>
      <c r="G306" s="21">
        <f t="shared" si="30"/>
        <v>44.57770876399967</v>
      </c>
    </row>
    <row r="307" spans="2:7" ht="0.75" customHeight="1">
      <c r="B307">
        <v>192</v>
      </c>
      <c r="C307" s="21">
        <f t="shared" si="26"/>
        <v>48.480000000000004</v>
      </c>
      <c r="D307" s="77">
        <f t="shared" si="27"/>
        <v>58.400000000000006</v>
      </c>
      <c r="E307" s="78">
        <f t="shared" si="28"/>
        <v>31.57007131066522</v>
      </c>
      <c r="F307" s="21">
        <f t="shared" si="29"/>
        <v>0</v>
      </c>
      <c r="G307" s="21">
        <f t="shared" si="30"/>
        <v>44.57770876399967</v>
      </c>
    </row>
    <row r="308" spans="2:7" ht="0.75" customHeight="1">
      <c r="B308">
        <v>193</v>
      </c>
      <c r="C308" s="21">
        <f t="shared" si="26"/>
        <v>48.42</v>
      </c>
      <c r="D308" s="77">
        <f t="shared" si="27"/>
        <v>58.6</v>
      </c>
      <c r="E308" s="78">
        <f t="shared" si="28"/>
        <v>31.770071310665216</v>
      </c>
      <c r="F308" s="21">
        <f t="shared" si="29"/>
        <v>0</v>
      </c>
      <c r="G308" s="21">
        <f t="shared" si="30"/>
        <v>44.57770876399967</v>
      </c>
    </row>
    <row r="309" spans="2:7" ht="0.75" customHeight="1">
      <c r="B309">
        <v>194</v>
      </c>
      <c r="C309" s="21">
        <f aca="true" t="shared" si="32" ref="C309:C372">$D$71+$E$71*B309</f>
        <v>48.36</v>
      </c>
      <c r="D309" s="77">
        <f aca="true" t="shared" si="33" ref="D309:D315">$D$73+$E$73*B309</f>
        <v>58.800000000000004</v>
      </c>
      <c r="E309" s="78">
        <f aca="true" t="shared" si="34" ref="E309:E315">$F$106+$E$73*B309</f>
        <v>31.97007131066522</v>
      </c>
      <c r="F309" s="21">
        <f aca="true" t="shared" si="35" ref="F309:F315">IF(C309&lt;D309,,$F$87)</f>
        <v>0</v>
      </c>
      <c r="G309" s="21">
        <f aca="true" t="shared" si="36" ref="G309:G315">IF(C309&lt;E309,,$F$108)</f>
        <v>44.57770876399967</v>
      </c>
    </row>
    <row r="310" spans="2:7" ht="0.75" customHeight="1">
      <c r="B310">
        <v>195</v>
      </c>
      <c r="C310" s="21">
        <f t="shared" si="32"/>
        <v>48.3</v>
      </c>
      <c r="D310" s="77">
        <f t="shared" si="33"/>
        <v>59</v>
      </c>
      <c r="E310" s="78">
        <f t="shared" si="34"/>
        <v>32.170071310665215</v>
      </c>
      <c r="F310" s="21">
        <f t="shared" si="35"/>
        <v>0</v>
      </c>
      <c r="G310" s="21">
        <f t="shared" si="36"/>
        <v>44.57770876399967</v>
      </c>
    </row>
    <row r="311" spans="2:7" ht="0.75" customHeight="1">
      <c r="B311">
        <v>196</v>
      </c>
      <c r="C311" s="21">
        <f t="shared" si="32"/>
        <v>48.24</v>
      </c>
      <c r="D311" s="77">
        <f t="shared" si="33"/>
        <v>59.2</v>
      </c>
      <c r="E311" s="78">
        <f t="shared" si="34"/>
        <v>32.37007131066522</v>
      </c>
      <c r="F311" s="21">
        <f t="shared" si="35"/>
        <v>0</v>
      </c>
      <c r="G311" s="21">
        <f t="shared" si="36"/>
        <v>44.57770876399967</v>
      </c>
    </row>
    <row r="312" spans="2:7" ht="0.75" customHeight="1">
      <c r="B312">
        <v>197</v>
      </c>
      <c r="C312" s="21">
        <f t="shared" si="32"/>
        <v>48.18</v>
      </c>
      <c r="D312" s="77">
        <f t="shared" si="33"/>
        <v>59.400000000000006</v>
      </c>
      <c r="E312" s="78">
        <f t="shared" si="34"/>
        <v>32.57007131066522</v>
      </c>
      <c r="F312" s="21">
        <f t="shared" si="35"/>
        <v>0</v>
      </c>
      <c r="G312" s="21">
        <f t="shared" si="36"/>
        <v>44.57770876399967</v>
      </c>
    </row>
    <row r="313" spans="2:7" ht="0.75" customHeight="1">
      <c r="B313">
        <v>198</v>
      </c>
      <c r="C313" s="21">
        <f t="shared" si="32"/>
        <v>48.120000000000005</v>
      </c>
      <c r="D313" s="77">
        <f t="shared" si="33"/>
        <v>59.6</v>
      </c>
      <c r="E313" s="78">
        <f t="shared" si="34"/>
        <v>32.770071310665216</v>
      </c>
      <c r="F313" s="21">
        <f t="shared" si="35"/>
        <v>0</v>
      </c>
      <c r="G313" s="21">
        <f t="shared" si="36"/>
        <v>44.57770876399967</v>
      </c>
    </row>
    <row r="314" spans="2:7" ht="0.75" customHeight="1">
      <c r="B314">
        <v>199</v>
      </c>
      <c r="C314" s="21">
        <f t="shared" si="32"/>
        <v>48.06</v>
      </c>
      <c r="D314" s="77">
        <f t="shared" si="33"/>
        <v>59.800000000000004</v>
      </c>
      <c r="E314" s="78">
        <f t="shared" si="34"/>
        <v>32.97007131066522</v>
      </c>
      <c r="F314" s="21">
        <f t="shared" si="35"/>
        <v>0</v>
      </c>
      <c r="G314" s="21">
        <f t="shared" si="36"/>
        <v>44.57770876399967</v>
      </c>
    </row>
    <row r="315" spans="2:7" ht="0.75" customHeight="1">
      <c r="B315">
        <f>B314+1</f>
        <v>200</v>
      </c>
      <c r="C315" s="21">
        <f t="shared" si="32"/>
        <v>48</v>
      </c>
      <c r="D315" s="77">
        <f t="shared" si="33"/>
        <v>60</v>
      </c>
      <c r="E315" s="78">
        <f t="shared" si="34"/>
        <v>33.170071310665215</v>
      </c>
      <c r="F315" s="21">
        <f t="shared" si="35"/>
        <v>0</v>
      </c>
      <c r="G315" s="21">
        <f t="shared" si="36"/>
        <v>44.57770876399967</v>
      </c>
    </row>
    <row r="316" spans="2:7" ht="0.75" customHeight="1">
      <c r="B316">
        <f aca="true" t="shared" si="37" ref="B316:B379">B315+1</f>
        <v>201</v>
      </c>
      <c r="C316" s="21">
        <f t="shared" si="32"/>
        <v>47.94</v>
      </c>
      <c r="D316" s="77">
        <f aca="true" t="shared" si="38" ref="D316:D379">$D$73+$E$73*B316</f>
        <v>60.2</v>
      </c>
      <c r="E316" s="78">
        <f aca="true" t="shared" si="39" ref="E316:E379">$F$106+$E$73*B316</f>
        <v>33.37007131066522</v>
      </c>
      <c r="F316" s="21">
        <f aca="true" t="shared" si="40" ref="F316:F379">IF(C316&lt;D316,,$F$87)</f>
        <v>0</v>
      </c>
      <c r="G316" s="21">
        <f aca="true" t="shared" si="41" ref="G316:G379">IF(C316&lt;E316,,$F$108)</f>
        <v>44.57770876399967</v>
      </c>
    </row>
    <row r="317" spans="2:7" ht="0.75" customHeight="1">
      <c r="B317">
        <f t="shared" si="37"/>
        <v>202</v>
      </c>
      <c r="C317" s="21">
        <f t="shared" si="32"/>
        <v>47.88</v>
      </c>
      <c r="D317" s="77">
        <f t="shared" si="38"/>
        <v>60.400000000000006</v>
      </c>
      <c r="E317" s="78">
        <f t="shared" si="39"/>
        <v>33.57007131066522</v>
      </c>
      <c r="F317" s="21">
        <f t="shared" si="40"/>
        <v>0</v>
      </c>
      <c r="G317" s="21">
        <f t="shared" si="41"/>
        <v>44.57770876399967</v>
      </c>
    </row>
    <row r="318" spans="2:7" ht="0.75" customHeight="1">
      <c r="B318">
        <f t="shared" si="37"/>
        <v>203</v>
      </c>
      <c r="C318" s="21">
        <f t="shared" si="32"/>
        <v>47.82</v>
      </c>
      <c r="D318" s="77">
        <f t="shared" si="38"/>
        <v>60.6</v>
      </c>
      <c r="E318" s="78">
        <f t="shared" si="39"/>
        <v>33.770071310665216</v>
      </c>
      <c r="F318" s="21">
        <f t="shared" si="40"/>
        <v>0</v>
      </c>
      <c r="G318" s="21">
        <f t="shared" si="41"/>
        <v>44.57770876399967</v>
      </c>
    </row>
    <row r="319" spans="2:7" ht="0.75" customHeight="1">
      <c r="B319">
        <f t="shared" si="37"/>
        <v>204</v>
      </c>
      <c r="C319" s="21">
        <f t="shared" si="32"/>
        <v>47.76</v>
      </c>
      <c r="D319" s="77">
        <f t="shared" si="38"/>
        <v>60.800000000000004</v>
      </c>
      <c r="E319" s="78">
        <f t="shared" si="39"/>
        <v>33.97007131066522</v>
      </c>
      <c r="F319" s="21">
        <f t="shared" si="40"/>
        <v>0</v>
      </c>
      <c r="G319" s="21">
        <f t="shared" si="41"/>
        <v>44.57770876399967</v>
      </c>
    </row>
    <row r="320" spans="2:7" ht="0.75" customHeight="1">
      <c r="B320">
        <f t="shared" si="37"/>
        <v>205</v>
      </c>
      <c r="C320" s="21">
        <f t="shared" si="32"/>
        <v>47.7</v>
      </c>
      <c r="D320" s="77">
        <f t="shared" si="38"/>
        <v>61</v>
      </c>
      <c r="E320" s="78">
        <f t="shared" si="39"/>
        <v>34.170071310665215</v>
      </c>
      <c r="F320" s="21">
        <f t="shared" si="40"/>
        <v>0</v>
      </c>
      <c r="G320" s="21">
        <f t="shared" si="41"/>
        <v>44.57770876399967</v>
      </c>
    </row>
    <row r="321" spans="2:7" ht="0.75" customHeight="1">
      <c r="B321">
        <f t="shared" si="37"/>
        <v>206</v>
      </c>
      <c r="C321" s="21">
        <f t="shared" si="32"/>
        <v>47.64</v>
      </c>
      <c r="D321" s="77">
        <f t="shared" si="38"/>
        <v>61.2</v>
      </c>
      <c r="E321" s="78">
        <f t="shared" si="39"/>
        <v>34.37007131066522</v>
      </c>
      <c r="F321" s="21">
        <f t="shared" si="40"/>
        <v>0</v>
      </c>
      <c r="G321" s="21">
        <f t="shared" si="41"/>
        <v>44.57770876399967</v>
      </c>
    </row>
    <row r="322" spans="2:7" ht="0.75" customHeight="1">
      <c r="B322">
        <f t="shared" si="37"/>
        <v>207</v>
      </c>
      <c r="C322" s="21">
        <f t="shared" si="32"/>
        <v>47.58</v>
      </c>
      <c r="D322" s="77">
        <f t="shared" si="38"/>
        <v>61.400000000000006</v>
      </c>
      <c r="E322" s="78">
        <f t="shared" si="39"/>
        <v>34.57007131066522</v>
      </c>
      <c r="F322" s="21">
        <f t="shared" si="40"/>
        <v>0</v>
      </c>
      <c r="G322" s="21">
        <f t="shared" si="41"/>
        <v>44.57770876399967</v>
      </c>
    </row>
    <row r="323" spans="2:7" ht="0.75" customHeight="1">
      <c r="B323">
        <f t="shared" si="37"/>
        <v>208</v>
      </c>
      <c r="C323" s="21">
        <f t="shared" si="32"/>
        <v>47.519999999999996</v>
      </c>
      <c r="D323" s="77">
        <f t="shared" si="38"/>
        <v>61.6</v>
      </c>
      <c r="E323" s="78">
        <f t="shared" si="39"/>
        <v>34.770071310665216</v>
      </c>
      <c r="F323" s="21">
        <f t="shared" si="40"/>
        <v>0</v>
      </c>
      <c r="G323" s="21">
        <f t="shared" si="41"/>
        <v>44.57770876399967</v>
      </c>
    </row>
    <row r="324" spans="2:7" ht="0.75" customHeight="1">
      <c r="B324">
        <f t="shared" si="37"/>
        <v>209</v>
      </c>
      <c r="C324" s="21">
        <f t="shared" si="32"/>
        <v>47.46</v>
      </c>
      <c r="D324" s="77">
        <f t="shared" si="38"/>
        <v>61.800000000000004</v>
      </c>
      <c r="E324" s="78">
        <f t="shared" si="39"/>
        <v>34.97007131066522</v>
      </c>
      <c r="F324" s="21">
        <f t="shared" si="40"/>
        <v>0</v>
      </c>
      <c r="G324" s="21">
        <f t="shared" si="41"/>
        <v>44.57770876399967</v>
      </c>
    </row>
    <row r="325" spans="2:7" ht="0.75" customHeight="1">
      <c r="B325">
        <f t="shared" si="37"/>
        <v>210</v>
      </c>
      <c r="C325" s="21">
        <f t="shared" si="32"/>
        <v>47.4</v>
      </c>
      <c r="D325" s="77">
        <f t="shared" si="38"/>
        <v>62</v>
      </c>
      <c r="E325" s="78">
        <f t="shared" si="39"/>
        <v>35.170071310665215</v>
      </c>
      <c r="F325" s="21">
        <f t="shared" si="40"/>
        <v>0</v>
      </c>
      <c r="G325" s="21">
        <f t="shared" si="41"/>
        <v>44.57770876399967</v>
      </c>
    </row>
    <row r="326" spans="2:7" ht="0.75" customHeight="1">
      <c r="B326">
        <f t="shared" si="37"/>
        <v>211</v>
      </c>
      <c r="C326" s="21">
        <f t="shared" si="32"/>
        <v>47.34</v>
      </c>
      <c r="D326" s="77">
        <f t="shared" si="38"/>
        <v>62.2</v>
      </c>
      <c r="E326" s="78">
        <f t="shared" si="39"/>
        <v>35.37007131066522</v>
      </c>
      <c r="F326" s="21">
        <f t="shared" si="40"/>
        <v>0</v>
      </c>
      <c r="G326" s="21">
        <f t="shared" si="41"/>
        <v>44.57770876399967</v>
      </c>
    </row>
    <row r="327" spans="2:7" ht="0.75" customHeight="1">
      <c r="B327">
        <f t="shared" si="37"/>
        <v>212</v>
      </c>
      <c r="C327" s="21">
        <f t="shared" si="32"/>
        <v>47.28</v>
      </c>
      <c r="D327" s="77">
        <f t="shared" si="38"/>
        <v>62.400000000000006</v>
      </c>
      <c r="E327" s="78">
        <f t="shared" si="39"/>
        <v>35.57007131066522</v>
      </c>
      <c r="F327" s="21">
        <f t="shared" si="40"/>
        <v>0</v>
      </c>
      <c r="G327" s="21">
        <f t="shared" si="41"/>
        <v>44.57770876399967</v>
      </c>
    </row>
    <row r="328" spans="2:7" ht="0.75" customHeight="1">
      <c r="B328">
        <f t="shared" si="37"/>
        <v>213</v>
      </c>
      <c r="C328" s="21">
        <f t="shared" si="32"/>
        <v>47.22</v>
      </c>
      <c r="D328" s="77">
        <f t="shared" si="38"/>
        <v>62.6</v>
      </c>
      <c r="E328" s="78">
        <f t="shared" si="39"/>
        <v>35.770071310665216</v>
      </c>
      <c r="F328" s="21">
        <f t="shared" si="40"/>
        <v>0</v>
      </c>
      <c r="G328" s="21">
        <f t="shared" si="41"/>
        <v>44.57770876399967</v>
      </c>
    </row>
    <row r="329" spans="2:7" ht="0.75" customHeight="1">
      <c r="B329">
        <f t="shared" si="37"/>
        <v>214</v>
      </c>
      <c r="C329" s="21">
        <f t="shared" si="32"/>
        <v>47.16</v>
      </c>
      <c r="D329" s="77">
        <f t="shared" si="38"/>
        <v>62.800000000000004</v>
      </c>
      <c r="E329" s="78">
        <f t="shared" si="39"/>
        <v>35.97007131066522</v>
      </c>
      <c r="F329" s="21">
        <f t="shared" si="40"/>
        <v>0</v>
      </c>
      <c r="G329" s="21">
        <f t="shared" si="41"/>
        <v>44.57770876399967</v>
      </c>
    </row>
    <row r="330" spans="2:7" ht="0.75" customHeight="1">
      <c r="B330">
        <f t="shared" si="37"/>
        <v>215</v>
      </c>
      <c r="C330" s="21">
        <f t="shared" si="32"/>
        <v>47.1</v>
      </c>
      <c r="D330" s="77">
        <f t="shared" si="38"/>
        <v>63</v>
      </c>
      <c r="E330" s="78">
        <f t="shared" si="39"/>
        <v>36.170071310665215</v>
      </c>
      <c r="F330" s="21">
        <f t="shared" si="40"/>
        <v>0</v>
      </c>
      <c r="G330" s="21">
        <f t="shared" si="41"/>
        <v>44.57770876399967</v>
      </c>
    </row>
    <row r="331" spans="2:7" ht="0.75" customHeight="1">
      <c r="B331">
        <f t="shared" si="37"/>
        <v>216</v>
      </c>
      <c r="C331" s="21">
        <f t="shared" si="32"/>
        <v>47.04</v>
      </c>
      <c r="D331" s="77">
        <f t="shared" si="38"/>
        <v>63.2</v>
      </c>
      <c r="E331" s="78">
        <f t="shared" si="39"/>
        <v>36.37007131066522</v>
      </c>
      <c r="F331" s="21">
        <f t="shared" si="40"/>
        <v>0</v>
      </c>
      <c r="G331" s="21">
        <f t="shared" si="41"/>
        <v>44.57770876399967</v>
      </c>
    </row>
    <row r="332" spans="2:7" ht="0.75" customHeight="1">
      <c r="B332">
        <f t="shared" si="37"/>
        <v>217</v>
      </c>
      <c r="C332" s="21">
        <f t="shared" si="32"/>
        <v>46.980000000000004</v>
      </c>
      <c r="D332" s="77">
        <f t="shared" si="38"/>
        <v>63.400000000000006</v>
      </c>
      <c r="E332" s="78">
        <f t="shared" si="39"/>
        <v>36.57007131066522</v>
      </c>
      <c r="F332" s="21">
        <f t="shared" si="40"/>
        <v>0</v>
      </c>
      <c r="G332" s="21">
        <f t="shared" si="41"/>
        <v>44.57770876399967</v>
      </c>
    </row>
    <row r="333" spans="2:7" ht="0.75" customHeight="1">
      <c r="B333">
        <f t="shared" si="37"/>
        <v>218</v>
      </c>
      <c r="C333" s="21">
        <f t="shared" si="32"/>
        <v>46.92</v>
      </c>
      <c r="D333" s="77">
        <f t="shared" si="38"/>
        <v>63.6</v>
      </c>
      <c r="E333" s="78">
        <f t="shared" si="39"/>
        <v>36.770071310665216</v>
      </c>
      <c r="F333" s="21">
        <f t="shared" si="40"/>
        <v>0</v>
      </c>
      <c r="G333" s="21">
        <f t="shared" si="41"/>
        <v>44.57770876399967</v>
      </c>
    </row>
    <row r="334" spans="2:7" ht="0.75" customHeight="1">
      <c r="B334">
        <f t="shared" si="37"/>
        <v>219</v>
      </c>
      <c r="C334" s="21">
        <f t="shared" si="32"/>
        <v>46.86</v>
      </c>
      <c r="D334" s="77">
        <f t="shared" si="38"/>
        <v>63.800000000000004</v>
      </c>
      <c r="E334" s="78">
        <f t="shared" si="39"/>
        <v>36.97007131066522</v>
      </c>
      <c r="F334" s="21">
        <f t="shared" si="40"/>
        <v>0</v>
      </c>
      <c r="G334" s="21">
        <f t="shared" si="41"/>
        <v>44.57770876399967</v>
      </c>
    </row>
    <row r="335" spans="2:7" ht="0.75" customHeight="1">
      <c r="B335">
        <f t="shared" si="37"/>
        <v>220</v>
      </c>
      <c r="C335" s="21">
        <f t="shared" si="32"/>
        <v>46.8</v>
      </c>
      <c r="D335" s="77">
        <f t="shared" si="38"/>
        <v>64</v>
      </c>
      <c r="E335" s="78">
        <f t="shared" si="39"/>
        <v>37.170071310665215</v>
      </c>
      <c r="F335" s="21">
        <f t="shared" si="40"/>
        <v>0</v>
      </c>
      <c r="G335" s="21">
        <f t="shared" si="41"/>
        <v>44.57770876399967</v>
      </c>
    </row>
    <row r="336" spans="2:7" ht="0.75" customHeight="1">
      <c r="B336">
        <f t="shared" si="37"/>
        <v>221</v>
      </c>
      <c r="C336" s="21">
        <f t="shared" si="32"/>
        <v>46.74</v>
      </c>
      <c r="D336" s="77">
        <f t="shared" si="38"/>
        <v>64.2</v>
      </c>
      <c r="E336" s="78">
        <f t="shared" si="39"/>
        <v>37.37007131066522</v>
      </c>
      <c r="F336" s="21">
        <f t="shared" si="40"/>
        <v>0</v>
      </c>
      <c r="G336" s="21">
        <f t="shared" si="41"/>
        <v>44.57770876399967</v>
      </c>
    </row>
    <row r="337" spans="2:7" ht="0.75" customHeight="1">
      <c r="B337">
        <f t="shared" si="37"/>
        <v>222</v>
      </c>
      <c r="C337" s="21">
        <f t="shared" si="32"/>
        <v>46.68</v>
      </c>
      <c r="D337" s="77">
        <f t="shared" si="38"/>
        <v>64.4</v>
      </c>
      <c r="E337" s="78">
        <f t="shared" si="39"/>
        <v>37.57007131066522</v>
      </c>
      <c r="F337" s="21">
        <f t="shared" si="40"/>
        <v>0</v>
      </c>
      <c r="G337" s="21">
        <f t="shared" si="41"/>
        <v>44.57770876399967</v>
      </c>
    </row>
    <row r="338" spans="2:7" ht="0.75" customHeight="1">
      <c r="B338">
        <f t="shared" si="37"/>
        <v>223</v>
      </c>
      <c r="C338" s="21">
        <f t="shared" si="32"/>
        <v>46.620000000000005</v>
      </c>
      <c r="D338" s="77">
        <f t="shared" si="38"/>
        <v>64.6</v>
      </c>
      <c r="E338" s="78">
        <f t="shared" si="39"/>
        <v>37.770071310665216</v>
      </c>
      <c r="F338" s="21">
        <f t="shared" si="40"/>
        <v>0</v>
      </c>
      <c r="G338" s="21">
        <f t="shared" si="41"/>
        <v>44.57770876399967</v>
      </c>
    </row>
    <row r="339" spans="2:7" ht="0.75" customHeight="1">
      <c r="B339">
        <f t="shared" si="37"/>
        <v>224</v>
      </c>
      <c r="C339" s="21">
        <f t="shared" si="32"/>
        <v>46.56</v>
      </c>
      <c r="D339" s="77">
        <f t="shared" si="38"/>
        <v>64.80000000000001</v>
      </c>
      <c r="E339" s="78">
        <f t="shared" si="39"/>
        <v>37.97007131066522</v>
      </c>
      <c r="F339" s="21">
        <f t="shared" si="40"/>
        <v>0</v>
      </c>
      <c r="G339" s="21">
        <f t="shared" si="41"/>
        <v>44.57770876399967</v>
      </c>
    </row>
    <row r="340" spans="2:7" ht="0.75" customHeight="1">
      <c r="B340">
        <f t="shared" si="37"/>
        <v>225</v>
      </c>
      <c r="C340" s="21">
        <f t="shared" si="32"/>
        <v>46.5</v>
      </c>
      <c r="D340" s="77">
        <f t="shared" si="38"/>
        <v>65</v>
      </c>
      <c r="E340" s="78">
        <f t="shared" si="39"/>
        <v>38.170071310665215</v>
      </c>
      <c r="F340" s="21">
        <f t="shared" si="40"/>
        <v>0</v>
      </c>
      <c r="G340" s="21">
        <f t="shared" si="41"/>
        <v>44.57770876399967</v>
      </c>
    </row>
    <row r="341" spans="2:7" ht="0.75" customHeight="1">
      <c r="B341">
        <f t="shared" si="37"/>
        <v>226</v>
      </c>
      <c r="C341" s="21">
        <f t="shared" si="32"/>
        <v>46.44</v>
      </c>
      <c r="D341" s="77">
        <f t="shared" si="38"/>
        <v>65.2</v>
      </c>
      <c r="E341" s="78">
        <f t="shared" si="39"/>
        <v>38.37007131066522</v>
      </c>
      <c r="F341" s="21">
        <f t="shared" si="40"/>
        <v>0</v>
      </c>
      <c r="G341" s="21">
        <f t="shared" si="41"/>
        <v>44.57770876399967</v>
      </c>
    </row>
    <row r="342" spans="2:7" ht="0.75" customHeight="1">
      <c r="B342">
        <f t="shared" si="37"/>
        <v>227</v>
      </c>
      <c r="C342" s="21">
        <f t="shared" si="32"/>
        <v>46.38</v>
      </c>
      <c r="D342" s="77">
        <f t="shared" si="38"/>
        <v>65.4</v>
      </c>
      <c r="E342" s="78">
        <f t="shared" si="39"/>
        <v>38.57007131066522</v>
      </c>
      <c r="F342" s="21">
        <f t="shared" si="40"/>
        <v>0</v>
      </c>
      <c r="G342" s="21">
        <f t="shared" si="41"/>
        <v>44.57770876399967</v>
      </c>
    </row>
    <row r="343" spans="2:7" ht="0.75" customHeight="1">
      <c r="B343">
        <f t="shared" si="37"/>
        <v>228</v>
      </c>
      <c r="C343" s="21">
        <f t="shared" si="32"/>
        <v>46.32</v>
      </c>
      <c r="D343" s="77">
        <f t="shared" si="38"/>
        <v>65.6</v>
      </c>
      <c r="E343" s="78">
        <f t="shared" si="39"/>
        <v>38.770071310665216</v>
      </c>
      <c r="F343" s="21">
        <f t="shared" si="40"/>
        <v>0</v>
      </c>
      <c r="G343" s="21">
        <f t="shared" si="41"/>
        <v>44.57770876399967</v>
      </c>
    </row>
    <row r="344" spans="2:7" ht="0.75" customHeight="1">
      <c r="B344">
        <f t="shared" si="37"/>
        <v>229</v>
      </c>
      <c r="C344" s="21">
        <f t="shared" si="32"/>
        <v>46.26</v>
      </c>
      <c r="D344" s="77">
        <f t="shared" si="38"/>
        <v>65.80000000000001</v>
      </c>
      <c r="E344" s="78">
        <f t="shared" si="39"/>
        <v>38.97007131066522</v>
      </c>
      <c r="F344" s="21">
        <f t="shared" si="40"/>
        <v>0</v>
      </c>
      <c r="G344" s="21">
        <f t="shared" si="41"/>
        <v>44.57770876399967</v>
      </c>
    </row>
    <row r="345" spans="2:7" ht="0.75" customHeight="1">
      <c r="B345">
        <f t="shared" si="37"/>
        <v>230</v>
      </c>
      <c r="C345" s="21">
        <f t="shared" si="32"/>
        <v>46.2</v>
      </c>
      <c r="D345" s="77">
        <f t="shared" si="38"/>
        <v>66</v>
      </c>
      <c r="E345" s="78">
        <f t="shared" si="39"/>
        <v>39.170071310665215</v>
      </c>
      <c r="F345" s="21">
        <f t="shared" si="40"/>
        <v>0</v>
      </c>
      <c r="G345" s="21">
        <f t="shared" si="41"/>
        <v>44.57770876399967</v>
      </c>
    </row>
    <row r="346" spans="2:7" ht="0.75" customHeight="1">
      <c r="B346">
        <f t="shared" si="37"/>
        <v>231</v>
      </c>
      <c r="C346" s="21">
        <f t="shared" si="32"/>
        <v>46.14</v>
      </c>
      <c r="D346" s="77">
        <f t="shared" si="38"/>
        <v>66.2</v>
      </c>
      <c r="E346" s="78">
        <f t="shared" si="39"/>
        <v>39.37007131066522</v>
      </c>
      <c r="F346" s="21">
        <f t="shared" si="40"/>
        <v>0</v>
      </c>
      <c r="G346" s="21">
        <f t="shared" si="41"/>
        <v>44.57770876399967</v>
      </c>
    </row>
    <row r="347" spans="2:7" ht="0.75" customHeight="1">
      <c r="B347">
        <f t="shared" si="37"/>
        <v>232</v>
      </c>
      <c r="C347" s="21">
        <f t="shared" si="32"/>
        <v>46.08</v>
      </c>
      <c r="D347" s="77">
        <f t="shared" si="38"/>
        <v>66.4</v>
      </c>
      <c r="E347" s="78">
        <f t="shared" si="39"/>
        <v>39.57007131066522</v>
      </c>
      <c r="F347" s="21">
        <f t="shared" si="40"/>
        <v>0</v>
      </c>
      <c r="G347" s="21">
        <f t="shared" si="41"/>
        <v>44.57770876399967</v>
      </c>
    </row>
    <row r="348" spans="2:7" ht="0.75" customHeight="1">
      <c r="B348">
        <f t="shared" si="37"/>
        <v>233</v>
      </c>
      <c r="C348" s="21">
        <f t="shared" si="32"/>
        <v>46.02</v>
      </c>
      <c r="D348" s="77">
        <f t="shared" si="38"/>
        <v>66.6</v>
      </c>
      <c r="E348" s="78">
        <f t="shared" si="39"/>
        <v>39.770071310665216</v>
      </c>
      <c r="F348" s="21">
        <f t="shared" si="40"/>
        <v>0</v>
      </c>
      <c r="G348" s="21">
        <f t="shared" si="41"/>
        <v>44.57770876399967</v>
      </c>
    </row>
    <row r="349" spans="2:7" ht="0.75" customHeight="1">
      <c r="B349">
        <f t="shared" si="37"/>
        <v>234</v>
      </c>
      <c r="C349" s="21">
        <f t="shared" si="32"/>
        <v>45.96</v>
      </c>
      <c r="D349" s="77">
        <f t="shared" si="38"/>
        <v>66.80000000000001</v>
      </c>
      <c r="E349" s="78">
        <f t="shared" si="39"/>
        <v>39.97007131066522</v>
      </c>
      <c r="F349" s="21">
        <f t="shared" si="40"/>
        <v>0</v>
      </c>
      <c r="G349" s="21">
        <f t="shared" si="41"/>
        <v>44.57770876399967</v>
      </c>
    </row>
    <row r="350" spans="2:7" ht="0.75" customHeight="1">
      <c r="B350">
        <f t="shared" si="37"/>
        <v>235</v>
      </c>
      <c r="C350" s="21">
        <f t="shared" si="32"/>
        <v>45.9</v>
      </c>
      <c r="D350" s="77">
        <f t="shared" si="38"/>
        <v>67</v>
      </c>
      <c r="E350" s="78">
        <f t="shared" si="39"/>
        <v>40.170071310665215</v>
      </c>
      <c r="F350" s="21">
        <f t="shared" si="40"/>
        <v>0</v>
      </c>
      <c r="G350" s="21">
        <f t="shared" si="41"/>
        <v>44.57770876399967</v>
      </c>
    </row>
    <row r="351" spans="2:7" ht="0.75" customHeight="1">
      <c r="B351">
        <f t="shared" si="37"/>
        <v>236</v>
      </c>
      <c r="C351" s="21">
        <f t="shared" si="32"/>
        <v>45.84</v>
      </c>
      <c r="D351" s="77">
        <f t="shared" si="38"/>
        <v>67.2</v>
      </c>
      <c r="E351" s="78">
        <f t="shared" si="39"/>
        <v>40.37007131066522</v>
      </c>
      <c r="F351" s="21">
        <f t="shared" si="40"/>
        <v>0</v>
      </c>
      <c r="G351" s="21">
        <f t="shared" si="41"/>
        <v>44.57770876399967</v>
      </c>
    </row>
    <row r="352" spans="2:7" ht="0.75" customHeight="1">
      <c r="B352">
        <f t="shared" si="37"/>
        <v>237</v>
      </c>
      <c r="C352" s="21">
        <f t="shared" si="32"/>
        <v>45.78</v>
      </c>
      <c r="D352" s="77">
        <f t="shared" si="38"/>
        <v>67.4</v>
      </c>
      <c r="E352" s="78">
        <f t="shared" si="39"/>
        <v>40.57007131066522</v>
      </c>
      <c r="F352" s="21">
        <f t="shared" si="40"/>
        <v>0</v>
      </c>
      <c r="G352" s="21">
        <f t="shared" si="41"/>
        <v>44.57770876399967</v>
      </c>
    </row>
    <row r="353" spans="2:7" ht="0.75" customHeight="1">
      <c r="B353">
        <f t="shared" si="37"/>
        <v>238</v>
      </c>
      <c r="C353" s="21">
        <f t="shared" si="32"/>
        <v>45.72</v>
      </c>
      <c r="D353" s="77">
        <f t="shared" si="38"/>
        <v>67.6</v>
      </c>
      <c r="E353" s="78">
        <f t="shared" si="39"/>
        <v>40.770071310665216</v>
      </c>
      <c r="F353" s="21">
        <f t="shared" si="40"/>
        <v>0</v>
      </c>
      <c r="G353" s="21">
        <f t="shared" si="41"/>
        <v>44.57770876399967</v>
      </c>
    </row>
    <row r="354" spans="2:7" ht="0.75" customHeight="1">
      <c r="B354">
        <f t="shared" si="37"/>
        <v>239</v>
      </c>
      <c r="C354" s="21">
        <f t="shared" si="32"/>
        <v>45.66</v>
      </c>
      <c r="D354" s="77">
        <f t="shared" si="38"/>
        <v>67.80000000000001</v>
      </c>
      <c r="E354" s="78">
        <f t="shared" si="39"/>
        <v>40.97007131066522</v>
      </c>
      <c r="F354" s="21">
        <f t="shared" si="40"/>
        <v>0</v>
      </c>
      <c r="G354" s="21">
        <f t="shared" si="41"/>
        <v>44.57770876399967</v>
      </c>
    </row>
    <row r="355" spans="2:7" ht="0.75" customHeight="1">
      <c r="B355">
        <f t="shared" si="37"/>
        <v>240</v>
      </c>
      <c r="C355" s="21">
        <f t="shared" si="32"/>
        <v>45.6</v>
      </c>
      <c r="D355" s="77">
        <f t="shared" si="38"/>
        <v>68</v>
      </c>
      <c r="E355" s="78">
        <f t="shared" si="39"/>
        <v>41.170071310665215</v>
      </c>
      <c r="F355" s="21">
        <f t="shared" si="40"/>
        <v>0</v>
      </c>
      <c r="G355" s="21">
        <f t="shared" si="41"/>
        <v>44.57770876399967</v>
      </c>
    </row>
    <row r="356" spans="2:7" ht="0.75" customHeight="1">
      <c r="B356">
        <f t="shared" si="37"/>
        <v>241</v>
      </c>
      <c r="C356" s="21">
        <f t="shared" si="32"/>
        <v>45.54</v>
      </c>
      <c r="D356" s="77">
        <f t="shared" si="38"/>
        <v>68.2</v>
      </c>
      <c r="E356" s="78">
        <f t="shared" si="39"/>
        <v>41.37007131066522</v>
      </c>
      <c r="F356" s="21">
        <f t="shared" si="40"/>
        <v>0</v>
      </c>
      <c r="G356" s="21">
        <f t="shared" si="41"/>
        <v>44.57770876399967</v>
      </c>
    </row>
    <row r="357" spans="2:7" ht="0.75" customHeight="1">
      <c r="B357">
        <f t="shared" si="37"/>
        <v>242</v>
      </c>
      <c r="C357" s="21">
        <f t="shared" si="32"/>
        <v>45.480000000000004</v>
      </c>
      <c r="D357" s="77">
        <f t="shared" si="38"/>
        <v>68.4</v>
      </c>
      <c r="E357" s="78">
        <f t="shared" si="39"/>
        <v>41.57007131066522</v>
      </c>
      <c r="F357" s="21">
        <f t="shared" si="40"/>
        <v>0</v>
      </c>
      <c r="G357" s="21">
        <f t="shared" si="41"/>
        <v>44.57770876399967</v>
      </c>
    </row>
    <row r="358" spans="2:7" ht="0.75" customHeight="1">
      <c r="B358">
        <f t="shared" si="37"/>
        <v>243</v>
      </c>
      <c r="C358" s="21">
        <f t="shared" si="32"/>
        <v>45.42</v>
      </c>
      <c r="D358" s="77">
        <f t="shared" si="38"/>
        <v>68.6</v>
      </c>
      <c r="E358" s="78">
        <f t="shared" si="39"/>
        <v>41.770071310665216</v>
      </c>
      <c r="F358" s="21">
        <f t="shared" si="40"/>
        <v>0</v>
      </c>
      <c r="G358" s="21">
        <f t="shared" si="41"/>
        <v>44.57770876399967</v>
      </c>
    </row>
    <row r="359" spans="2:7" ht="0.75" customHeight="1">
      <c r="B359">
        <f t="shared" si="37"/>
        <v>244</v>
      </c>
      <c r="C359" s="21">
        <f t="shared" si="32"/>
        <v>45.36</v>
      </c>
      <c r="D359" s="77">
        <f t="shared" si="38"/>
        <v>68.80000000000001</v>
      </c>
      <c r="E359" s="78">
        <f t="shared" si="39"/>
        <v>41.97007131066522</v>
      </c>
      <c r="F359" s="21">
        <f t="shared" si="40"/>
        <v>0</v>
      </c>
      <c r="G359" s="21">
        <f t="shared" si="41"/>
        <v>44.57770876399967</v>
      </c>
    </row>
    <row r="360" spans="2:7" ht="0.75" customHeight="1">
      <c r="B360">
        <f t="shared" si="37"/>
        <v>245</v>
      </c>
      <c r="C360" s="21">
        <f t="shared" si="32"/>
        <v>45.3</v>
      </c>
      <c r="D360" s="77">
        <f t="shared" si="38"/>
        <v>69</v>
      </c>
      <c r="E360" s="78">
        <f t="shared" si="39"/>
        <v>42.170071310665215</v>
      </c>
      <c r="F360" s="21">
        <f t="shared" si="40"/>
        <v>0</v>
      </c>
      <c r="G360" s="21">
        <f t="shared" si="41"/>
        <v>44.57770876399967</v>
      </c>
    </row>
    <row r="361" spans="2:7" ht="0.75" customHeight="1">
      <c r="B361">
        <f t="shared" si="37"/>
        <v>246</v>
      </c>
      <c r="C361" s="21">
        <f t="shared" si="32"/>
        <v>45.24</v>
      </c>
      <c r="D361" s="77">
        <f t="shared" si="38"/>
        <v>69.2</v>
      </c>
      <c r="E361" s="78">
        <f t="shared" si="39"/>
        <v>42.37007131066522</v>
      </c>
      <c r="F361" s="21">
        <f t="shared" si="40"/>
        <v>0</v>
      </c>
      <c r="G361" s="21">
        <f t="shared" si="41"/>
        <v>44.57770876399967</v>
      </c>
    </row>
    <row r="362" spans="2:7" ht="0.75" customHeight="1">
      <c r="B362">
        <f t="shared" si="37"/>
        <v>247</v>
      </c>
      <c r="C362" s="21">
        <f t="shared" si="32"/>
        <v>45.18</v>
      </c>
      <c r="D362" s="77">
        <f t="shared" si="38"/>
        <v>69.4</v>
      </c>
      <c r="E362" s="78">
        <f t="shared" si="39"/>
        <v>42.57007131066522</v>
      </c>
      <c r="F362" s="21">
        <f t="shared" si="40"/>
        <v>0</v>
      </c>
      <c r="G362" s="21">
        <f t="shared" si="41"/>
        <v>44.57770876399967</v>
      </c>
    </row>
    <row r="363" spans="2:7" ht="0.75" customHeight="1">
      <c r="B363">
        <f t="shared" si="37"/>
        <v>248</v>
      </c>
      <c r="C363" s="21">
        <f t="shared" si="32"/>
        <v>45.120000000000005</v>
      </c>
      <c r="D363" s="77">
        <f t="shared" si="38"/>
        <v>69.6</v>
      </c>
      <c r="E363" s="78">
        <f t="shared" si="39"/>
        <v>42.770071310665216</v>
      </c>
      <c r="F363" s="21">
        <f t="shared" si="40"/>
        <v>0</v>
      </c>
      <c r="G363" s="21">
        <f t="shared" si="41"/>
        <v>44.57770876399967</v>
      </c>
    </row>
    <row r="364" spans="2:7" ht="0.75" customHeight="1">
      <c r="B364">
        <f t="shared" si="37"/>
        <v>249</v>
      </c>
      <c r="C364" s="21">
        <f t="shared" si="32"/>
        <v>45.06</v>
      </c>
      <c r="D364" s="77">
        <f t="shared" si="38"/>
        <v>69.80000000000001</v>
      </c>
      <c r="E364" s="78">
        <f t="shared" si="39"/>
        <v>42.97007131066522</v>
      </c>
      <c r="F364" s="21">
        <f t="shared" si="40"/>
        <v>0</v>
      </c>
      <c r="G364" s="21">
        <f t="shared" si="41"/>
        <v>44.57770876399967</v>
      </c>
    </row>
    <row r="365" spans="2:7" ht="0.75" customHeight="1">
      <c r="B365">
        <f t="shared" si="37"/>
        <v>250</v>
      </c>
      <c r="C365" s="21">
        <f t="shared" si="32"/>
        <v>45</v>
      </c>
      <c r="D365" s="77">
        <f t="shared" si="38"/>
        <v>70</v>
      </c>
      <c r="E365" s="78">
        <f t="shared" si="39"/>
        <v>43.170071310665215</v>
      </c>
      <c r="F365" s="21">
        <f t="shared" si="40"/>
        <v>0</v>
      </c>
      <c r="G365" s="21">
        <f t="shared" si="41"/>
        <v>44.57770876399967</v>
      </c>
    </row>
    <row r="366" spans="2:7" ht="0.75" customHeight="1">
      <c r="B366">
        <f t="shared" si="37"/>
        <v>251</v>
      </c>
      <c r="C366" s="21">
        <f t="shared" si="32"/>
        <v>44.94</v>
      </c>
      <c r="D366" s="77">
        <f t="shared" si="38"/>
        <v>70.2</v>
      </c>
      <c r="E366" s="78">
        <f t="shared" si="39"/>
        <v>43.37007131066522</v>
      </c>
      <c r="F366" s="21">
        <f t="shared" si="40"/>
        <v>0</v>
      </c>
      <c r="G366" s="21">
        <f t="shared" si="41"/>
        <v>44.57770876399967</v>
      </c>
    </row>
    <row r="367" spans="2:7" ht="0.75" customHeight="1">
      <c r="B367">
        <f t="shared" si="37"/>
        <v>252</v>
      </c>
      <c r="C367" s="21">
        <f t="shared" si="32"/>
        <v>44.88</v>
      </c>
      <c r="D367" s="77">
        <f t="shared" si="38"/>
        <v>70.4</v>
      </c>
      <c r="E367" s="78">
        <f t="shared" si="39"/>
        <v>43.57007131066522</v>
      </c>
      <c r="F367" s="21">
        <f t="shared" si="40"/>
        <v>0</v>
      </c>
      <c r="G367" s="21">
        <f t="shared" si="41"/>
        <v>44.57770876399967</v>
      </c>
    </row>
    <row r="368" spans="2:7" ht="0.75" customHeight="1">
      <c r="B368">
        <f t="shared" si="37"/>
        <v>253</v>
      </c>
      <c r="C368" s="21">
        <f t="shared" si="32"/>
        <v>44.82</v>
      </c>
      <c r="D368" s="77">
        <f t="shared" si="38"/>
        <v>70.6</v>
      </c>
      <c r="E368" s="78">
        <f t="shared" si="39"/>
        <v>43.770071310665216</v>
      </c>
      <c r="F368" s="21">
        <f t="shared" si="40"/>
        <v>0</v>
      </c>
      <c r="G368" s="21">
        <f t="shared" si="41"/>
        <v>44.57770876399967</v>
      </c>
    </row>
    <row r="369" spans="2:7" ht="0.75" customHeight="1">
      <c r="B369">
        <f t="shared" si="37"/>
        <v>254</v>
      </c>
      <c r="C369" s="21">
        <f t="shared" si="32"/>
        <v>44.76</v>
      </c>
      <c r="D369" s="77">
        <f t="shared" si="38"/>
        <v>70.80000000000001</v>
      </c>
      <c r="E369" s="78">
        <f t="shared" si="39"/>
        <v>43.97007131066522</v>
      </c>
      <c r="F369" s="21">
        <f t="shared" si="40"/>
        <v>0</v>
      </c>
      <c r="G369" s="21">
        <f t="shared" si="41"/>
        <v>44.57770876399967</v>
      </c>
    </row>
    <row r="370" spans="2:7" ht="0.75" customHeight="1">
      <c r="B370">
        <f t="shared" si="37"/>
        <v>255</v>
      </c>
      <c r="C370" s="21">
        <f t="shared" si="32"/>
        <v>44.7</v>
      </c>
      <c r="D370" s="77">
        <f t="shared" si="38"/>
        <v>71</v>
      </c>
      <c r="E370" s="78">
        <f t="shared" si="39"/>
        <v>44.170071310665215</v>
      </c>
      <c r="F370" s="21">
        <f t="shared" si="40"/>
        <v>0</v>
      </c>
      <c r="G370" s="21">
        <f t="shared" si="41"/>
        <v>44.57770876399967</v>
      </c>
    </row>
    <row r="371" spans="2:7" ht="0.75" customHeight="1">
      <c r="B371">
        <f t="shared" si="37"/>
        <v>256</v>
      </c>
      <c r="C371" s="21">
        <f t="shared" si="32"/>
        <v>44.64</v>
      </c>
      <c r="D371" s="77">
        <f t="shared" si="38"/>
        <v>71.2</v>
      </c>
      <c r="E371" s="78">
        <f t="shared" si="39"/>
        <v>44.37007131066522</v>
      </c>
      <c r="F371" s="21">
        <f t="shared" si="40"/>
        <v>0</v>
      </c>
      <c r="G371" s="21">
        <f t="shared" si="41"/>
        <v>44.57770876399967</v>
      </c>
    </row>
    <row r="372" spans="2:7" ht="0.75" customHeight="1">
      <c r="B372">
        <f t="shared" si="37"/>
        <v>257</v>
      </c>
      <c r="C372" s="21">
        <f t="shared" si="32"/>
        <v>44.58</v>
      </c>
      <c r="D372" s="77">
        <f t="shared" si="38"/>
        <v>71.4</v>
      </c>
      <c r="E372" s="78">
        <f t="shared" si="39"/>
        <v>44.57007131066522</v>
      </c>
      <c r="F372" s="21">
        <f t="shared" si="40"/>
        <v>0</v>
      </c>
      <c r="G372" s="21">
        <f t="shared" si="41"/>
        <v>44.57770876399967</v>
      </c>
    </row>
    <row r="373" spans="2:7" ht="0.75" customHeight="1">
      <c r="B373">
        <f t="shared" si="37"/>
        <v>258</v>
      </c>
      <c r="C373" s="21">
        <f aca="true" t="shared" si="42" ref="C373:C388">$D$71+$E$71*B373</f>
        <v>44.52</v>
      </c>
      <c r="D373" s="77">
        <f t="shared" si="38"/>
        <v>71.6</v>
      </c>
      <c r="E373" s="78">
        <f t="shared" si="39"/>
        <v>44.770071310665216</v>
      </c>
      <c r="F373" s="21">
        <f t="shared" si="40"/>
        <v>0</v>
      </c>
      <c r="G373" s="21">
        <f t="shared" si="41"/>
        <v>0</v>
      </c>
    </row>
    <row r="374" spans="2:7" ht="0.75" customHeight="1">
      <c r="B374">
        <f t="shared" si="37"/>
        <v>259</v>
      </c>
      <c r="C374" s="21">
        <f t="shared" si="42"/>
        <v>44.46</v>
      </c>
      <c r="D374" s="77">
        <f t="shared" si="38"/>
        <v>71.80000000000001</v>
      </c>
      <c r="E374" s="78">
        <f t="shared" si="39"/>
        <v>44.97007131066522</v>
      </c>
      <c r="F374" s="21">
        <f t="shared" si="40"/>
        <v>0</v>
      </c>
      <c r="G374" s="21">
        <f t="shared" si="41"/>
        <v>0</v>
      </c>
    </row>
    <row r="375" spans="2:7" ht="0.75" customHeight="1">
      <c r="B375">
        <f t="shared" si="37"/>
        <v>260</v>
      </c>
      <c r="C375" s="21">
        <f t="shared" si="42"/>
        <v>44.4</v>
      </c>
      <c r="D375" s="77">
        <f t="shared" si="38"/>
        <v>72</v>
      </c>
      <c r="E375" s="78">
        <f t="shared" si="39"/>
        <v>45.170071310665215</v>
      </c>
      <c r="F375" s="21">
        <f t="shared" si="40"/>
        <v>0</v>
      </c>
      <c r="G375" s="21">
        <f t="shared" si="41"/>
        <v>0</v>
      </c>
    </row>
    <row r="376" spans="2:7" ht="0.75" customHeight="1">
      <c r="B376">
        <f t="shared" si="37"/>
        <v>261</v>
      </c>
      <c r="C376" s="21">
        <f t="shared" si="42"/>
        <v>44.34</v>
      </c>
      <c r="D376" s="77">
        <f t="shared" si="38"/>
        <v>72.2</v>
      </c>
      <c r="E376" s="78">
        <f t="shared" si="39"/>
        <v>45.37007131066522</v>
      </c>
      <c r="F376" s="21">
        <f t="shared" si="40"/>
        <v>0</v>
      </c>
      <c r="G376" s="21">
        <f t="shared" si="41"/>
        <v>0</v>
      </c>
    </row>
    <row r="377" spans="2:7" ht="0.75" customHeight="1">
      <c r="B377">
        <f t="shared" si="37"/>
        <v>262</v>
      </c>
      <c r="C377" s="21">
        <f t="shared" si="42"/>
        <v>44.28</v>
      </c>
      <c r="D377" s="77">
        <f t="shared" si="38"/>
        <v>72.4</v>
      </c>
      <c r="E377" s="78">
        <f t="shared" si="39"/>
        <v>45.57007131066522</v>
      </c>
      <c r="F377" s="21">
        <f t="shared" si="40"/>
        <v>0</v>
      </c>
      <c r="G377" s="21">
        <f t="shared" si="41"/>
        <v>0</v>
      </c>
    </row>
    <row r="378" spans="2:7" ht="0.75" customHeight="1">
      <c r="B378">
        <f t="shared" si="37"/>
        <v>263</v>
      </c>
      <c r="C378" s="21">
        <f t="shared" si="42"/>
        <v>44.22</v>
      </c>
      <c r="D378" s="77">
        <f t="shared" si="38"/>
        <v>72.6</v>
      </c>
      <c r="E378" s="78">
        <f t="shared" si="39"/>
        <v>45.770071310665216</v>
      </c>
      <c r="F378" s="21">
        <f t="shared" si="40"/>
        <v>0</v>
      </c>
      <c r="G378" s="21">
        <f t="shared" si="41"/>
        <v>0</v>
      </c>
    </row>
    <row r="379" spans="2:7" ht="0.75" customHeight="1">
      <c r="B379">
        <f t="shared" si="37"/>
        <v>264</v>
      </c>
      <c r="C379" s="21">
        <f t="shared" si="42"/>
        <v>44.16</v>
      </c>
      <c r="D379" s="77">
        <f t="shared" si="38"/>
        <v>72.80000000000001</v>
      </c>
      <c r="E379" s="78">
        <f t="shared" si="39"/>
        <v>45.97007131066522</v>
      </c>
      <c r="F379" s="21">
        <f t="shared" si="40"/>
        <v>0</v>
      </c>
      <c r="G379" s="21">
        <f t="shared" si="41"/>
        <v>0</v>
      </c>
    </row>
    <row r="380" spans="2:7" ht="0.75" customHeight="1">
      <c r="B380">
        <f aca="true" t="shared" si="43" ref="B380:B388">B379+1</f>
        <v>265</v>
      </c>
      <c r="C380" s="21">
        <f t="shared" si="42"/>
        <v>44.1</v>
      </c>
      <c r="D380" s="77">
        <f aca="true" t="shared" si="44" ref="D380:D388">$D$73+$E$73*B380</f>
        <v>73</v>
      </c>
      <c r="E380" s="78">
        <f aca="true" t="shared" si="45" ref="E380:E388">$F$106+$E$73*B380</f>
        <v>46.170071310665215</v>
      </c>
      <c r="F380" s="21">
        <f aca="true" t="shared" si="46" ref="F380:F388">IF(C380&lt;D380,,$F$87)</f>
        <v>0</v>
      </c>
      <c r="G380" s="21">
        <f aca="true" t="shared" si="47" ref="G380:G388">IF(C380&lt;E380,,$F$108)</f>
        <v>0</v>
      </c>
    </row>
    <row r="381" spans="2:7" ht="0.75" customHeight="1">
      <c r="B381">
        <f t="shared" si="43"/>
        <v>266</v>
      </c>
      <c r="C381" s="21">
        <f t="shared" si="42"/>
        <v>44.04</v>
      </c>
      <c r="D381" s="77">
        <f t="shared" si="44"/>
        <v>73.2</v>
      </c>
      <c r="E381" s="78">
        <f t="shared" si="45"/>
        <v>46.37007131066522</v>
      </c>
      <c r="F381" s="21">
        <f t="shared" si="46"/>
        <v>0</v>
      </c>
      <c r="G381" s="21">
        <f t="shared" si="47"/>
        <v>0</v>
      </c>
    </row>
    <row r="382" spans="2:7" ht="0.75" customHeight="1">
      <c r="B382">
        <f t="shared" si="43"/>
        <v>267</v>
      </c>
      <c r="C382" s="21">
        <f t="shared" si="42"/>
        <v>43.980000000000004</v>
      </c>
      <c r="D382" s="77">
        <f t="shared" si="44"/>
        <v>73.4</v>
      </c>
      <c r="E382" s="78">
        <f t="shared" si="45"/>
        <v>46.57007131066522</v>
      </c>
      <c r="F382" s="21">
        <f t="shared" si="46"/>
        <v>0</v>
      </c>
      <c r="G382" s="21">
        <f t="shared" si="47"/>
        <v>0</v>
      </c>
    </row>
    <row r="383" spans="2:7" ht="0.75" customHeight="1">
      <c r="B383">
        <f t="shared" si="43"/>
        <v>268</v>
      </c>
      <c r="C383" s="21">
        <f t="shared" si="42"/>
        <v>43.92</v>
      </c>
      <c r="D383" s="77">
        <f t="shared" si="44"/>
        <v>73.6</v>
      </c>
      <c r="E383" s="78">
        <f t="shared" si="45"/>
        <v>46.770071310665216</v>
      </c>
      <c r="F383" s="21">
        <f t="shared" si="46"/>
        <v>0</v>
      </c>
      <c r="G383" s="21">
        <f t="shared" si="47"/>
        <v>0</v>
      </c>
    </row>
    <row r="384" spans="2:7" ht="0.75" customHeight="1">
      <c r="B384">
        <f t="shared" si="43"/>
        <v>269</v>
      </c>
      <c r="C384" s="21">
        <f t="shared" si="42"/>
        <v>43.86</v>
      </c>
      <c r="D384" s="77">
        <f t="shared" si="44"/>
        <v>73.80000000000001</v>
      </c>
      <c r="E384" s="78">
        <f t="shared" si="45"/>
        <v>46.97007131066522</v>
      </c>
      <c r="F384" s="21">
        <f t="shared" si="46"/>
        <v>0</v>
      </c>
      <c r="G384" s="21">
        <f t="shared" si="47"/>
        <v>0</v>
      </c>
    </row>
    <row r="385" spans="2:7" ht="0.75" customHeight="1">
      <c r="B385">
        <f t="shared" si="43"/>
        <v>270</v>
      </c>
      <c r="C385" s="21">
        <f t="shared" si="42"/>
        <v>43.8</v>
      </c>
      <c r="D385" s="77">
        <f t="shared" si="44"/>
        <v>74</v>
      </c>
      <c r="E385" s="78">
        <f t="shared" si="45"/>
        <v>47.170071310665215</v>
      </c>
      <c r="F385" s="21">
        <f t="shared" si="46"/>
        <v>0</v>
      </c>
      <c r="G385" s="21">
        <f t="shared" si="47"/>
        <v>0</v>
      </c>
    </row>
    <row r="386" spans="2:7" ht="0.75" customHeight="1">
      <c r="B386">
        <f t="shared" si="43"/>
        <v>271</v>
      </c>
      <c r="C386" s="21">
        <f t="shared" si="42"/>
        <v>43.74</v>
      </c>
      <c r="D386" s="77">
        <f t="shared" si="44"/>
        <v>74.2</v>
      </c>
      <c r="E386" s="78">
        <f t="shared" si="45"/>
        <v>47.37007131066522</v>
      </c>
      <c r="F386" s="21">
        <f t="shared" si="46"/>
        <v>0</v>
      </c>
      <c r="G386" s="21">
        <f t="shared" si="47"/>
        <v>0</v>
      </c>
    </row>
    <row r="387" spans="2:7" ht="0.75" customHeight="1">
      <c r="B387">
        <f t="shared" si="43"/>
        <v>272</v>
      </c>
      <c r="C387" s="21">
        <f t="shared" si="42"/>
        <v>43.68</v>
      </c>
      <c r="D387" s="77">
        <f t="shared" si="44"/>
        <v>74.4</v>
      </c>
      <c r="E387" s="78">
        <f t="shared" si="45"/>
        <v>47.57007131066522</v>
      </c>
      <c r="F387" s="21">
        <f t="shared" si="46"/>
        <v>0</v>
      </c>
      <c r="G387" s="21">
        <f t="shared" si="47"/>
        <v>0</v>
      </c>
    </row>
    <row r="388" spans="2:7" ht="0.75" customHeight="1">
      <c r="B388">
        <f t="shared" si="43"/>
        <v>273</v>
      </c>
      <c r="C388" s="21">
        <f t="shared" si="42"/>
        <v>43.620000000000005</v>
      </c>
      <c r="D388" s="77">
        <f t="shared" si="44"/>
        <v>74.6</v>
      </c>
      <c r="E388" s="78">
        <f t="shared" si="45"/>
        <v>47.770071310665216</v>
      </c>
      <c r="F388" s="21">
        <f t="shared" si="46"/>
        <v>0</v>
      </c>
      <c r="G388" s="21">
        <f t="shared" si="47"/>
        <v>0</v>
      </c>
    </row>
  </sheetData>
  <printOptions/>
  <pageMargins left="0.3" right="0.3" top="0.7" bottom="0.7" header="0.5" footer="0.5"/>
  <pageSetup orientation="portrait" paperSize="9" scale="78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1999-04-05T19:23:02Z</cp:lastPrinted>
  <dcterms:created xsi:type="dcterms:W3CDTF">1998-11-04T15:28:32Z</dcterms:created>
  <cp:category/>
  <cp:version/>
  <cp:contentType/>
  <cp:contentStatus/>
</cp:coreProperties>
</file>