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ate1904="1"/>
  <mc:AlternateContent xmlns:mc="http://schemas.openxmlformats.org/markup-compatibility/2006">
    <mc:Choice Requires="x15">
      <x15ac:absPath xmlns:x15ac="http://schemas.microsoft.com/office/spreadsheetml/2010/11/ac" url="/Users/PhillipLeBel/Desktop/ A. P.LeBel files/H. HomePage/"/>
    </mc:Choice>
  </mc:AlternateContent>
  <xr:revisionPtr revIDLastSave="0" documentId="8_{28238E47-E9FB-3249-877C-8E9EA1B07BEE}" xr6:coauthVersionLast="45" xr6:coauthVersionMax="45" xr10:uidLastSave="{00000000-0000-0000-0000-000000000000}"/>
  <bookViews>
    <workbookView xWindow="0" yWindow="460" windowWidth="25100" windowHeight="15540" tabRatio="151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9" i="1" l="1"/>
  <c r="E79" i="1"/>
  <c r="D108" i="1"/>
  <c r="D110" i="1"/>
  <c r="D112" i="1"/>
  <c r="G95" i="1"/>
  <c r="G97" i="1"/>
  <c r="H108" i="1"/>
  <c r="G110" i="1"/>
  <c r="G112" i="1"/>
  <c r="D83" i="1"/>
  <c r="K83" i="1"/>
  <c r="D85" i="1"/>
  <c r="I112" i="1"/>
  <c r="D114" i="1"/>
  <c r="E97" i="1"/>
  <c r="F99" i="1"/>
  <c r="F108" i="1"/>
  <c r="E110" i="1"/>
  <c r="E112" i="1"/>
  <c r="E114" i="1"/>
  <c r="J114" i="1"/>
  <c r="K79" i="1"/>
  <c r="F81" i="1"/>
  <c r="L81" i="1"/>
  <c r="J79" i="1"/>
  <c r="D120" i="1"/>
  <c r="D93" i="1"/>
  <c r="D95" i="1"/>
  <c r="D97" i="1"/>
  <c r="D99" i="1"/>
  <c r="D101" i="1"/>
  <c r="D104" i="1"/>
  <c r="I104" i="1"/>
  <c r="H99" i="1"/>
  <c r="G101" i="1"/>
  <c r="G104" i="1"/>
  <c r="D106" i="1"/>
  <c r="K114" i="1"/>
  <c r="E101" i="1"/>
  <c r="E104" i="1"/>
  <c r="E106" i="1"/>
  <c r="D116" i="1"/>
  <c r="D118" i="1"/>
  <c r="J118" i="1"/>
  <c r="F120" i="1"/>
  <c r="E120" i="1"/>
  <c r="G120" i="1"/>
  <c r="E123" i="1"/>
  <c r="E124" i="1"/>
  <c r="E125" i="1"/>
  <c r="E126" i="1"/>
  <c r="E127" i="1"/>
  <c r="E128" i="1"/>
  <c r="D81" i="1"/>
  <c r="K81" i="1"/>
  <c r="K85" i="1"/>
  <c r="D87" i="1"/>
  <c r="J87" i="1"/>
  <c r="D125" i="1"/>
  <c r="D89" i="1"/>
  <c r="D126" i="1"/>
  <c r="D127" i="1"/>
  <c r="D128" i="1"/>
  <c r="G128" i="1"/>
  <c r="G127" i="1"/>
  <c r="G126" i="1"/>
  <c r="G125" i="1"/>
  <c r="D124" i="1"/>
  <c r="G124" i="1"/>
  <c r="D123" i="1"/>
  <c r="G123" i="1"/>
  <c r="W16" i="1"/>
  <c r="W15" i="1"/>
  <c r="W21" i="1"/>
  <c r="W8" i="1"/>
  <c r="W7" i="1"/>
  <c r="W13" i="1"/>
  <c r="W17" i="1"/>
  <c r="W18" i="1"/>
  <c r="W19" i="1"/>
  <c r="W20" i="1"/>
  <c r="W14" i="1"/>
  <c r="J89" i="1"/>
  <c r="D91" i="1"/>
  <c r="W12" i="1"/>
  <c r="W11" i="1"/>
  <c r="W10" i="1"/>
  <c r="W9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F52" i="1"/>
  <c r="AE52" i="1"/>
  <c r="AF51" i="1"/>
  <c r="AE51" i="1"/>
  <c r="AF50" i="1"/>
  <c r="AE50" i="1"/>
  <c r="AF49" i="1"/>
  <c r="AE49" i="1"/>
  <c r="AF48" i="1"/>
  <c r="AE48" i="1"/>
  <c r="AF47" i="1"/>
  <c r="AE47" i="1"/>
  <c r="AF46" i="1"/>
  <c r="AE46" i="1"/>
  <c r="AF45" i="1"/>
  <c r="AE45" i="1"/>
  <c r="AF44" i="1"/>
  <c r="AE44" i="1"/>
  <c r="AF43" i="1"/>
  <c r="AE43" i="1"/>
  <c r="AF42" i="1"/>
  <c r="AE42" i="1"/>
  <c r="AF41" i="1"/>
  <c r="AE41" i="1"/>
  <c r="AF40" i="1"/>
  <c r="AE40" i="1"/>
  <c r="AF39" i="1"/>
  <c r="AE39" i="1"/>
  <c r="AF38" i="1"/>
  <c r="AE38" i="1"/>
  <c r="AF37" i="1"/>
  <c r="AE37" i="1"/>
  <c r="AF36" i="1"/>
  <c r="AE36" i="1"/>
  <c r="AF35" i="1"/>
  <c r="AE35" i="1"/>
  <c r="AF34" i="1"/>
  <c r="AE34" i="1"/>
  <c r="AF33" i="1"/>
  <c r="AE33" i="1"/>
  <c r="AF32" i="1"/>
  <c r="AE32" i="1"/>
  <c r="AF31" i="1"/>
  <c r="AE31" i="1"/>
  <c r="AF30" i="1"/>
  <c r="AE30" i="1"/>
  <c r="AF29" i="1"/>
  <c r="AE29" i="1"/>
  <c r="AF28" i="1"/>
  <c r="AE28" i="1"/>
  <c r="AF27" i="1"/>
  <c r="AE27" i="1"/>
  <c r="AF26" i="1"/>
  <c r="AE26" i="1"/>
  <c r="AF25" i="1"/>
  <c r="AE25" i="1"/>
  <c r="AF24" i="1"/>
  <c r="AE24" i="1"/>
  <c r="AF23" i="1"/>
  <c r="AE23" i="1"/>
  <c r="AF22" i="1"/>
  <c r="AE22" i="1"/>
  <c r="AF21" i="1"/>
  <c r="AE21" i="1"/>
  <c r="AF20" i="1"/>
  <c r="AE20" i="1"/>
  <c r="AF19" i="1"/>
  <c r="AE19" i="1"/>
  <c r="AF18" i="1"/>
  <c r="AE18" i="1"/>
  <c r="AF17" i="1"/>
  <c r="AE17" i="1"/>
  <c r="AF16" i="1"/>
  <c r="AE16" i="1"/>
  <c r="AF15" i="1"/>
  <c r="AE15" i="1"/>
  <c r="AF14" i="1"/>
  <c r="AE14" i="1"/>
  <c r="AF13" i="1"/>
  <c r="AE13" i="1"/>
  <c r="AF12" i="1"/>
  <c r="AF11" i="1"/>
  <c r="AF10" i="1"/>
  <c r="AF9" i="1"/>
  <c r="AF8" i="1"/>
  <c r="AF7" i="1"/>
  <c r="AF6" i="1"/>
  <c r="AF5" i="1"/>
  <c r="AF4" i="1"/>
  <c r="AF3" i="1"/>
  <c r="AF2" i="1"/>
  <c r="AE12" i="1"/>
  <c r="AE11" i="1"/>
  <c r="AE10" i="1"/>
  <c r="AE9" i="1"/>
  <c r="AE8" i="1"/>
  <c r="AE7" i="1"/>
  <c r="AE6" i="1"/>
  <c r="AE5" i="1"/>
  <c r="AE4" i="1"/>
  <c r="AE3" i="1"/>
  <c r="AE2" i="1"/>
  <c r="D21" i="1"/>
  <c r="E17" i="1"/>
  <c r="G31" i="1"/>
  <c r="D29" i="1"/>
  <c r="D31" i="1"/>
  <c r="E29" i="1"/>
  <c r="D17" i="1"/>
  <c r="F128" i="1"/>
  <c r="F127" i="1"/>
  <c r="F126" i="1"/>
  <c r="F125" i="1"/>
  <c r="F124" i="1"/>
  <c r="F123" i="1"/>
  <c r="K102" i="1"/>
  <c r="E93" i="1"/>
  <c r="M83" i="1"/>
</calcChain>
</file>

<file path=xl/sharedStrings.xml><?xml version="1.0" encoding="utf-8"?>
<sst xmlns="http://schemas.openxmlformats.org/spreadsheetml/2006/main" count="249" uniqueCount="140">
  <si>
    <t>which when set equal to the firm's marginal cost yields the (Cournot "reaction") optimal output function:</t>
  </si>
  <si>
    <r>
      <t>Q</t>
    </r>
    <r>
      <rPr>
        <vertAlign val="subscript"/>
        <sz val="12"/>
        <rFont val="Helv"/>
      </rPr>
      <t xml:space="preserve">2 </t>
    </r>
    <r>
      <rPr>
        <sz val="12"/>
        <rFont val="Helv"/>
      </rPr>
      <t>opt = f(MR=MC)=</t>
    </r>
  </si>
  <si>
    <r>
      <t>Q</t>
    </r>
    <r>
      <rPr>
        <vertAlign val="subscript"/>
        <sz val="12"/>
        <rFont val="Helv"/>
      </rPr>
      <t>2</t>
    </r>
    <r>
      <rPr>
        <sz val="12"/>
        <rFont val="Helv"/>
      </rPr>
      <t xml:space="preserve"> =</t>
    </r>
  </si>
  <si>
    <t>©1999</t>
  </si>
  <si>
    <t>i.e., a duopoly.  A classic formulation of duopoly was first made by the French economist Antoine Augustin Cournot (1801-1877),</t>
  </si>
  <si>
    <t>Now compare the duopoly and classical monopoly solutions:</t>
  </si>
  <si>
    <r>
      <t>Q</t>
    </r>
    <r>
      <rPr>
        <vertAlign val="subscript"/>
        <sz val="12"/>
        <rFont val="Helv"/>
      </rPr>
      <t xml:space="preserve">1 </t>
    </r>
    <r>
      <rPr>
        <sz val="12"/>
        <rFont val="Helv"/>
      </rPr>
      <t>=</t>
    </r>
  </si>
  <si>
    <t>Inserting this solution value into equation 25 yields the optimal output of the first duopolist</t>
  </si>
  <si>
    <r>
      <t>Q</t>
    </r>
    <r>
      <rPr>
        <vertAlign val="subscript"/>
        <sz val="12"/>
        <rFont val="Helv"/>
      </rPr>
      <t>2</t>
    </r>
    <r>
      <rPr>
        <sz val="12"/>
        <rFont val="Helv"/>
      </rPr>
      <t xml:space="preserve"> opt = </t>
    </r>
  </si>
  <si>
    <t>, which for the two duopolists yields a total output of:</t>
  </si>
  <si>
    <r>
      <t>If Q</t>
    </r>
    <r>
      <rPr>
        <vertAlign val="subscript"/>
        <sz val="12"/>
        <rFont val="Helv"/>
      </rPr>
      <t>2</t>
    </r>
    <r>
      <rPr>
        <sz val="12"/>
        <rFont val="Helv"/>
      </rPr>
      <t xml:space="preserve"> is fixed, firm one now has a demand curve defined as:</t>
    </r>
  </si>
  <si>
    <r>
      <t>P</t>
    </r>
    <r>
      <rPr>
        <vertAlign val="subscript"/>
        <sz val="12"/>
        <rFont val="Helv"/>
      </rPr>
      <t>1</t>
    </r>
    <r>
      <rPr>
        <sz val="12"/>
        <rFont val="Helv"/>
      </rPr>
      <t xml:space="preserve"> =</t>
    </r>
  </si>
  <si>
    <r>
      <t>Q</t>
    </r>
    <r>
      <rPr>
        <vertAlign val="subscript"/>
        <sz val="12"/>
        <rFont val="Helv"/>
      </rPr>
      <t>1</t>
    </r>
  </si>
  <si>
    <t>The inverse of equation 15 thus becomes the first duopolist's demand function:</t>
  </si>
  <si>
    <r>
      <t>TR</t>
    </r>
    <r>
      <rPr>
        <vertAlign val="subscript"/>
        <sz val="12"/>
        <rFont val="Helv"/>
      </rPr>
      <t>1</t>
    </r>
    <r>
      <rPr>
        <sz val="12"/>
        <rFont val="Helv"/>
      </rPr>
      <t xml:space="preserve"> = (P)(Q</t>
    </r>
    <r>
      <rPr>
        <vertAlign val="subscript"/>
        <sz val="12"/>
        <rFont val="Helv"/>
      </rPr>
      <t>1</t>
    </r>
    <r>
      <rPr>
        <sz val="12"/>
        <rFont val="Helv"/>
      </rPr>
      <t>) =</t>
    </r>
  </si>
  <si>
    <r>
      <t>Q</t>
    </r>
    <r>
      <rPr>
        <vertAlign val="subscript"/>
        <sz val="12"/>
        <rFont val="Helv"/>
      </rPr>
      <t>2</t>
    </r>
    <r>
      <rPr>
        <sz val="12"/>
        <rFont val="Helv"/>
      </rPr>
      <t>Q</t>
    </r>
    <r>
      <rPr>
        <vertAlign val="subscript"/>
        <sz val="12"/>
        <rFont val="Helv"/>
      </rPr>
      <t>1</t>
    </r>
  </si>
  <si>
    <r>
      <t>Q</t>
    </r>
    <r>
      <rPr>
        <vertAlign val="subscript"/>
        <sz val="12"/>
        <rFont val="Helv"/>
      </rPr>
      <t>1</t>
    </r>
    <r>
      <rPr>
        <vertAlign val="superscript"/>
        <sz val="12"/>
        <rFont val="Helv"/>
      </rPr>
      <t>2</t>
    </r>
  </si>
  <si>
    <r>
      <t>MR</t>
    </r>
    <r>
      <rPr>
        <vertAlign val="subscript"/>
        <sz val="12"/>
        <rFont val="Helv"/>
      </rPr>
      <t>1</t>
    </r>
    <r>
      <rPr>
        <sz val="12"/>
        <rFont val="Helv"/>
      </rPr>
      <t xml:space="preserve"> = </t>
    </r>
    <r>
      <rPr>
        <sz val="12"/>
        <rFont val="Symbol"/>
        <charset val="2"/>
      </rPr>
      <t>d</t>
    </r>
    <r>
      <rPr>
        <sz val="12"/>
        <rFont val="Helv"/>
      </rPr>
      <t>TR/</t>
    </r>
    <r>
      <rPr>
        <sz val="12"/>
        <rFont val="Symbol"/>
        <charset val="2"/>
      </rPr>
      <t>d</t>
    </r>
    <r>
      <rPr>
        <sz val="12"/>
        <rFont val="Helv"/>
      </rPr>
      <t>Q</t>
    </r>
    <r>
      <rPr>
        <vertAlign val="subscript"/>
        <sz val="12"/>
        <rFont val="Helv"/>
      </rPr>
      <t>1</t>
    </r>
    <r>
      <rPr>
        <sz val="12"/>
        <rFont val="Helv"/>
      </rPr>
      <t xml:space="preserve"> =</t>
    </r>
  </si>
  <si>
    <t>From equation 16, we now can derive the first duopolist's total revenue function:</t>
  </si>
  <si>
    <t>and from which we derive the corresponding marginal revenue function as:</t>
  </si>
  <si>
    <t>Setting this marginal revenue function equal to the first duopolist's marginal cost, equal to:</t>
  </si>
  <si>
    <t>© 1999</t>
  </si>
  <si>
    <t>,</t>
  </si>
  <si>
    <t>we obtain Cournot's "reaction" function:</t>
  </si>
  <si>
    <r>
      <t>Q</t>
    </r>
    <r>
      <rPr>
        <vertAlign val="subscript"/>
        <sz val="12"/>
        <rFont val="Helv"/>
      </rPr>
      <t xml:space="preserve">1 </t>
    </r>
    <r>
      <rPr>
        <sz val="12"/>
        <rFont val="Helv"/>
      </rPr>
      <t>opt = f(MR=MC)=</t>
    </r>
  </si>
  <si>
    <t xml:space="preserve">would choose a profit-maximizing level of output on the assumption that the other producer would not adjust output in </t>
  </si>
  <si>
    <t>Dr. P. LeBel</t>
  </si>
  <si>
    <r>
      <t>Augustin Cournot (1801-1877), in his 1838 treatise,</t>
    </r>
    <r>
      <rPr>
        <b/>
        <sz val="12"/>
        <rFont val="Helv"/>
      </rPr>
      <t xml:space="preserve"> </t>
    </r>
    <r>
      <rPr>
        <b/>
        <i/>
        <sz val="10"/>
        <rFont val="Helv"/>
      </rPr>
      <t>Recherches sur les Principes Mathématiques de la Théorie</t>
    </r>
    <r>
      <rPr>
        <b/>
        <i/>
        <sz val="12"/>
        <rFont val="Helv"/>
      </rPr>
      <t xml:space="preserve"> </t>
    </r>
  </si>
  <si>
    <t>First Duopolist</t>
  </si>
  <si>
    <t>Second Duopolist</t>
  </si>
  <si>
    <t xml:space="preserve">          Let us depart from the classical monopoly model to see what happens to an industry characterized by only</t>
  </si>
  <si>
    <t>P</t>
  </si>
  <si>
    <t>P =</t>
  </si>
  <si>
    <t>Q</t>
  </si>
  <si>
    <t>The Cournot Duopoly Model Solution Tableau</t>
  </si>
  <si>
    <t>Instructions:</t>
  </si>
  <si>
    <t xml:space="preserve">     This module has three sections:  1. The base case study; 2. The solution tableau; 3. The case</t>
  </si>
  <si>
    <t xml:space="preserve">     study control panel.  Once you have completed part one and checked your results in part two</t>
  </si>
  <si>
    <t xml:space="preserve">     you can reset values under the control panel to set up a new problem.  The intercept term of</t>
  </si>
  <si>
    <t xml:space="preserve">     the demand equation must be greater than the intercept term of the supply equation to derive</t>
  </si>
  <si>
    <t xml:space="preserve">     a consistent solution.  The accompanying graph displays automatic solution values.</t>
  </si>
  <si>
    <t>The Cournot Duopoly Model</t>
  </si>
  <si>
    <t xml:space="preserve">          Let us depart from the classical monopoly model to see what happens to an industry characterized by only two producers,</t>
  </si>
  <si>
    <r>
      <t>in his 1838 treatise,</t>
    </r>
    <r>
      <rPr>
        <b/>
        <sz val="12"/>
        <rFont val="Helv"/>
      </rPr>
      <t xml:space="preserve"> </t>
    </r>
    <r>
      <rPr>
        <b/>
        <i/>
        <sz val="10"/>
        <rFont val="Helv"/>
      </rPr>
      <t xml:space="preserve">Recherches sur les Principes Mathématiques de la Théorie des Richesses, </t>
    </r>
    <r>
      <rPr>
        <sz val="12"/>
        <rFont val="Helv"/>
      </rPr>
      <t>which was translated into English</t>
    </r>
  </si>
  <si>
    <r>
      <t>TR</t>
    </r>
    <r>
      <rPr>
        <vertAlign val="subscript"/>
        <sz val="12"/>
        <rFont val="Helv"/>
      </rPr>
      <t>2</t>
    </r>
    <r>
      <rPr>
        <sz val="12"/>
        <rFont val="Helv"/>
      </rPr>
      <t xml:space="preserve"> = (P)(Q</t>
    </r>
    <r>
      <rPr>
        <vertAlign val="subscript"/>
        <sz val="12"/>
        <rFont val="Helv"/>
      </rPr>
      <t>2</t>
    </r>
    <r>
      <rPr>
        <sz val="12"/>
        <rFont val="Helv"/>
      </rPr>
      <t>) =</t>
    </r>
  </si>
  <si>
    <r>
      <t>Q</t>
    </r>
    <r>
      <rPr>
        <vertAlign val="subscript"/>
        <sz val="12"/>
        <rFont val="Helv"/>
      </rPr>
      <t>2</t>
    </r>
    <r>
      <rPr>
        <vertAlign val="superscript"/>
        <sz val="12"/>
        <rFont val="Helv"/>
      </rPr>
      <t>2</t>
    </r>
  </si>
  <si>
    <r>
      <t>MR</t>
    </r>
    <r>
      <rPr>
        <vertAlign val="subscript"/>
        <sz val="12"/>
        <rFont val="Helv"/>
      </rPr>
      <t>2</t>
    </r>
    <r>
      <rPr>
        <sz val="12"/>
        <rFont val="Helv"/>
      </rPr>
      <t xml:space="preserve"> = </t>
    </r>
    <r>
      <rPr>
        <sz val="12"/>
        <rFont val="Symbol"/>
        <charset val="2"/>
      </rPr>
      <t>d</t>
    </r>
    <r>
      <rPr>
        <sz val="12"/>
        <rFont val="Helv"/>
      </rPr>
      <t>TR/</t>
    </r>
    <r>
      <rPr>
        <sz val="12"/>
        <rFont val="Symbol"/>
        <charset val="2"/>
      </rPr>
      <t>d</t>
    </r>
    <r>
      <rPr>
        <sz val="12"/>
        <rFont val="Helv"/>
      </rPr>
      <t>Q</t>
    </r>
    <r>
      <rPr>
        <vertAlign val="subscript"/>
        <sz val="12"/>
        <rFont val="Helv"/>
      </rPr>
      <t>2</t>
    </r>
    <r>
      <rPr>
        <sz val="12"/>
        <rFont val="Helv"/>
      </rPr>
      <t xml:space="preserve"> =</t>
    </r>
  </si>
  <si>
    <t>whose marginal revenue function is:</t>
  </si>
  <si>
    <t>Single Duopolist Output</t>
  </si>
  <si>
    <t>Duopoly Total  Output</t>
  </si>
  <si>
    <t>Duopoly Market Price</t>
  </si>
  <si>
    <t>Duopoly Market Total Revenue</t>
  </si>
  <si>
    <t>Duopoly Market Total Cost</t>
  </si>
  <si>
    <t>Duopoly Market Total Profit</t>
  </si>
  <si>
    <t>Duopoly Market Rate of Return</t>
  </si>
  <si>
    <t>Duopoly Market Own Price Elasticity of Demand</t>
  </si>
  <si>
    <t>Classic Monopoly Point Own Price Elasticity of Demand</t>
  </si>
  <si>
    <t xml:space="preserve"> D/M Ratio:</t>
  </si>
  <si>
    <t>Pct.Change</t>
  </si>
  <si>
    <t xml:space="preserve">  D/M Ratio:</t>
  </si>
  <si>
    <t>Pct.Chge.</t>
  </si>
  <si>
    <t>RRSales =</t>
  </si>
  <si>
    <r>
      <t xml:space="preserve">MR = </t>
    </r>
    <r>
      <rPr>
        <sz val="12"/>
        <rFont val="Symbol"/>
        <charset val="2"/>
      </rPr>
      <t>d</t>
    </r>
    <r>
      <rPr>
        <sz val="12"/>
        <rFont val="Helv"/>
      </rPr>
      <t>TR/</t>
    </r>
    <r>
      <rPr>
        <sz val="12"/>
        <rFont val="Symbol"/>
        <charset val="2"/>
      </rPr>
      <t>d</t>
    </r>
    <r>
      <rPr>
        <sz val="12"/>
        <rFont val="Helv"/>
      </rPr>
      <t>Q =</t>
    </r>
  </si>
  <si>
    <r>
      <t xml:space="preserve">MC = </t>
    </r>
    <r>
      <rPr>
        <sz val="12"/>
        <rFont val="Symbol"/>
        <charset val="2"/>
      </rPr>
      <t>d</t>
    </r>
    <r>
      <rPr>
        <sz val="12"/>
        <rFont val="Helv"/>
      </rPr>
      <t>TC/</t>
    </r>
    <r>
      <rPr>
        <sz val="12"/>
        <rFont val="Symbol"/>
        <charset val="2"/>
      </rPr>
      <t>d</t>
    </r>
    <r>
      <rPr>
        <sz val="12"/>
        <rFont val="Helv"/>
      </rPr>
      <t>Q =</t>
    </r>
  </si>
  <si>
    <r>
      <t xml:space="preserve">in 1897 as </t>
    </r>
    <r>
      <rPr>
        <b/>
        <i/>
        <sz val="10"/>
        <rFont val="Helv"/>
      </rPr>
      <t>Researches into the Mathematical Principles of Wealth</t>
    </r>
    <r>
      <rPr>
        <sz val="12"/>
        <rFont val="Helv"/>
      </rPr>
      <t xml:space="preserve">. Cournot's model was based on two duopolists involved in the </t>
    </r>
  </si>
  <si>
    <t>When total market quantity is inserted into the original market demand function we obtain:</t>
  </si>
  <si>
    <t>Now compare the duopoly solution with that of the classical monopoly one:</t>
  </si>
  <si>
    <t>Classical Monopoly</t>
  </si>
  <si>
    <t>Duopoly</t>
  </si>
  <si>
    <t>Price</t>
  </si>
  <si>
    <t>Quantity</t>
  </si>
  <si>
    <t>Total Revenue</t>
  </si>
  <si>
    <t>Total Cost</t>
  </si>
  <si>
    <t>Rate of Return</t>
  </si>
  <si>
    <t>Profit</t>
  </si>
  <si>
    <t xml:space="preserve">        The corresponding average total cost function will be:</t>
  </si>
  <si>
    <t xml:space="preserve">        and whose marginal revenue function will be:</t>
  </si>
  <si>
    <t xml:space="preserve">        The profit maximizing level of output will be:</t>
  </si>
  <si>
    <t xml:space="preserve">        which yields the following inverse demand function:</t>
  </si>
  <si>
    <t xml:space="preserve">        Total revenue will be:</t>
  </si>
  <si>
    <t xml:space="preserve">        Total profit will be:</t>
  </si>
  <si>
    <t>Profit =</t>
  </si>
  <si>
    <t xml:space="preserve">         which when re-arranged for Q1 yields:</t>
  </si>
  <si>
    <t>other, the resulting market equilibrium output will be higher and the price will be lower than under classical monopoly.</t>
  </si>
  <si>
    <t xml:space="preserve">       first, derive the corresponding inverse demand function:</t>
  </si>
  <si>
    <t xml:space="preserve">Q        </t>
  </si>
  <si>
    <r>
      <t>Q</t>
    </r>
    <r>
      <rPr>
        <vertAlign val="subscript"/>
        <sz val="12"/>
        <rFont val="Helv"/>
      </rPr>
      <t>mon</t>
    </r>
    <r>
      <rPr>
        <sz val="12"/>
        <rFont val="Helv"/>
      </rPr>
      <t xml:space="preserve"> = </t>
    </r>
  </si>
  <si>
    <t>response to the initial firm's output decision.  As we will see, as long as our dupolists do not collude or respond to each</t>
  </si>
  <si>
    <t>Setting equations 20 and 25 equal to each other yields the optimal output levels:</t>
  </si>
  <si>
    <r>
      <t>TR</t>
    </r>
    <r>
      <rPr>
        <vertAlign val="subscript"/>
        <sz val="12"/>
        <rFont val="Helv"/>
      </rPr>
      <t>mon</t>
    </r>
    <r>
      <rPr>
        <sz val="12"/>
        <rFont val="Helv"/>
      </rPr>
      <t xml:space="preserve"> =</t>
    </r>
  </si>
  <si>
    <t>Total cost will be:</t>
  </si>
  <si>
    <r>
      <t>TC</t>
    </r>
    <r>
      <rPr>
        <vertAlign val="subscript"/>
        <sz val="12"/>
        <rFont val="Helv"/>
      </rPr>
      <t>mon</t>
    </r>
    <r>
      <rPr>
        <sz val="12"/>
        <rFont val="Helv"/>
      </rPr>
      <t xml:space="preserve"> =</t>
    </r>
  </si>
  <si>
    <t>The economic rate of return on sales will be:</t>
  </si>
  <si>
    <t xml:space="preserve"> RRSales =</t>
  </si>
  <si>
    <r>
      <t>Q</t>
    </r>
    <r>
      <rPr>
        <vertAlign val="superscript"/>
        <sz val="14"/>
        <rFont val="Helv"/>
      </rPr>
      <t>2</t>
    </r>
  </si>
  <si>
    <r>
      <t>Q = Q</t>
    </r>
    <r>
      <rPr>
        <vertAlign val="subscript"/>
        <sz val="12"/>
        <rFont val="Helv"/>
      </rPr>
      <t>1</t>
    </r>
    <r>
      <rPr>
        <sz val="12"/>
        <rFont val="Helv"/>
      </rPr>
      <t xml:space="preserve"> + Q</t>
    </r>
    <r>
      <rPr>
        <vertAlign val="subscript"/>
        <sz val="12"/>
        <rFont val="Helv"/>
      </rPr>
      <t>2</t>
    </r>
    <r>
      <rPr>
        <sz val="12"/>
        <rFont val="Helv"/>
      </rPr>
      <t xml:space="preserve"> = </t>
    </r>
  </si>
  <si>
    <t>Now consider a duopoly market, I.e., one with two producers. The original demand function now is defined as:</t>
  </si>
  <si>
    <r>
      <t>Q</t>
    </r>
    <r>
      <rPr>
        <vertAlign val="subscript"/>
        <sz val="12"/>
        <rFont val="Helv"/>
      </rPr>
      <t>1</t>
    </r>
    <r>
      <rPr>
        <sz val="12"/>
        <rFont val="Helv"/>
      </rPr>
      <t xml:space="preserve"> =</t>
    </r>
  </si>
  <si>
    <r>
      <t>Q</t>
    </r>
    <r>
      <rPr>
        <vertAlign val="subscript"/>
        <sz val="12"/>
        <rFont val="Helv"/>
      </rPr>
      <t>2</t>
    </r>
  </si>
  <si>
    <r>
      <t>Q</t>
    </r>
    <r>
      <rPr>
        <vertAlign val="subscript"/>
        <sz val="12"/>
        <rFont val="Helv"/>
      </rPr>
      <t>2</t>
    </r>
    <r>
      <rPr>
        <sz val="12"/>
        <rFont val="Helv"/>
      </rPr>
      <t>)</t>
    </r>
  </si>
  <si>
    <r>
      <t>des Richesses</t>
    </r>
    <r>
      <rPr>
        <sz val="12"/>
        <rFont val="Helv"/>
      </rPr>
      <t xml:space="preserve">, which was translated into English in 1897 as </t>
    </r>
    <r>
      <rPr>
        <b/>
        <i/>
        <sz val="10"/>
        <rFont val="Helv"/>
      </rPr>
      <t>Researches into the Mathematical Principles of Wealth</t>
    </r>
    <r>
      <rPr>
        <sz val="12"/>
        <rFont val="Helv"/>
      </rPr>
      <t>.</t>
    </r>
  </si>
  <si>
    <r>
      <t xml:space="preserve">Now consider a duopoly market, I.e., one with two producers. </t>
    </r>
    <r>
      <rPr>
        <sz val="12"/>
        <rFont val="Helv"/>
      </rPr>
      <t>The original demand function now is defined as:</t>
    </r>
  </si>
  <si>
    <t>and the corresponding marginal cost function will be:</t>
  </si>
  <si>
    <r>
      <t>Q</t>
    </r>
    <r>
      <rPr>
        <vertAlign val="subscript"/>
        <sz val="12"/>
        <rFont val="Helv"/>
      </rPr>
      <t>mon</t>
    </r>
    <r>
      <rPr>
        <sz val="12"/>
        <rFont val="Helv"/>
      </rPr>
      <t xml:space="preserve"> = f(MR=MC)=</t>
    </r>
  </si>
  <si>
    <t>Set classical monopoly function intercept term</t>
  </si>
  <si>
    <t>Set classical monopoly functional price coefficient</t>
  </si>
  <si>
    <t>Set classical monopolist's total cost coefficient</t>
  </si>
  <si>
    <t>The classical monopolist's equilibrium price will be:</t>
  </si>
  <si>
    <r>
      <t>P</t>
    </r>
    <r>
      <rPr>
        <vertAlign val="subscript"/>
        <sz val="12"/>
        <rFont val="Helv"/>
      </rPr>
      <t>mon</t>
    </r>
    <r>
      <rPr>
        <sz val="12"/>
        <rFont val="Helv"/>
      </rPr>
      <t xml:space="preserve"> =</t>
    </r>
  </si>
  <si>
    <t>P. LeBel</t>
  </si>
  <si>
    <t>which reduces to:</t>
  </si>
  <si>
    <r>
      <t>Q</t>
    </r>
    <r>
      <rPr>
        <vertAlign val="subscript"/>
        <sz val="12"/>
        <rFont val="Helv"/>
      </rPr>
      <t xml:space="preserve">1 </t>
    </r>
    <r>
      <rPr>
        <sz val="12"/>
        <rFont val="Helv"/>
      </rPr>
      <t>opt =</t>
    </r>
  </si>
  <si>
    <t>Turning to the second duopolist, we first derive the corresponding total revenue function:</t>
  </si>
  <si>
    <t>two producers, a duopoly.  A classic formulation of duopoly behavior was first made by the French economist Antoine</t>
  </si>
  <si>
    <t>Cournot's model was based on two duopolists involved in the production of mineral water.  In his model, each producer</t>
  </si>
  <si>
    <t>The Cournot Duopoly Model Reset Control Panel</t>
  </si>
  <si>
    <t>Q =</t>
  </si>
  <si>
    <t>Q         =</t>
  </si>
  <si>
    <t>AR</t>
  </si>
  <si>
    <t>TR = (P)x(Q) =</t>
  </si>
  <si>
    <t>TC =</t>
  </si>
  <si>
    <t>AC = TC/Q =</t>
  </si>
  <si>
    <t>MC = dTC/dQ =</t>
  </si>
  <si>
    <t>Q/Q    =</t>
  </si>
  <si>
    <t>Consider the following classical monopoly conditions:</t>
  </si>
  <si>
    <t>The total revenue function will be:</t>
  </si>
  <si>
    <t>Now consider the classical monopolist's total cost function:</t>
  </si>
  <si>
    <t>Simulation</t>
  </si>
  <si>
    <t>Reference Base Case</t>
  </si>
  <si>
    <t xml:space="preserve">production of mineral water.  In his model, each producer would choose a profit-maximizing level of output on the assumption </t>
  </si>
  <si>
    <t xml:space="preserve">that the other producer would not adjust output in response to the initial firm's output decision.  As long as Cournot's dupolists </t>
  </si>
  <si>
    <t>do not collude or respond to each other, the resulting market equilibrium will move closer to the competitive level.</t>
  </si>
  <si>
    <t>Setting equations 20 and 25 equal to each other yields the optimal output level for each firm:</t>
  </si>
  <si>
    <r>
      <t>Q</t>
    </r>
    <r>
      <rPr>
        <vertAlign val="subscript"/>
        <sz val="12"/>
        <rFont val="Helv"/>
      </rPr>
      <t>1</t>
    </r>
    <r>
      <rPr>
        <sz val="12"/>
        <rFont val="Helv"/>
      </rPr>
      <t>opt</t>
    </r>
    <r>
      <rPr>
        <vertAlign val="subscript"/>
        <sz val="12"/>
        <rFont val="Helv"/>
      </rPr>
      <t xml:space="preserve">  </t>
    </r>
    <r>
      <rPr>
        <sz val="12"/>
        <rFont val="Helv"/>
      </rPr>
      <t>=</t>
    </r>
  </si>
  <si>
    <t>Classic Monopoly Output Solution</t>
  </si>
  <si>
    <t>Classic Monopoly Price Solution</t>
  </si>
  <si>
    <t>Classic Monopoly Profit</t>
  </si>
  <si>
    <t>Classic Monopoly Rate of Return</t>
  </si>
  <si>
    <t>Classic Monopoly Total Revenue</t>
  </si>
  <si>
    <t>Classic Monopoly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</si>
</sst>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\ "/>
    <numFmt numFmtId="169" formatCode="0.0000"/>
    <numFmt numFmtId="170" formatCode="\(0.00"/>
    <numFmt numFmtId="172" formatCode="\x\(0.00\)"/>
    <numFmt numFmtId="173" formatCode="&quot;$&quot;#,##0.00"/>
    <numFmt numFmtId="174" formatCode="\=\ &quot;$&quot;#,##0.00"/>
  </numFmts>
  <fonts count="17">
    <font>
      <sz val="9"/>
      <name val="Helv"/>
    </font>
    <font>
      <b/>
      <sz val="9"/>
      <name val="Helv"/>
    </font>
    <font>
      <sz val="9"/>
      <name val="Helv"/>
    </font>
    <font>
      <sz val="12"/>
      <name val="Helv"/>
    </font>
    <font>
      <b/>
      <sz val="12"/>
      <name val="Helv"/>
    </font>
    <font>
      <b/>
      <sz val="12"/>
      <color indexed="56"/>
      <name val="Helv"/>
    </font>
    <font>
      <sz val="10"/>
      <name val="Geneva"/>
      <family val="2"/>
    </font>
    <font>
      <b/>
      <i/>
      <sz val="12"/>
      <name val="Helv"/>
    </font>
    <font>
      <b/>
      <i/>
      <sz val="10"/>
      <name val="Helv"/>
    </font>
    <font>
      <vertAlign val="subscript"/>
      <sz val="12"/>
      <name val="Helv"/>
    </font>
    <font>
      <vertAlign val="superscript"/>
      <sz val="14"/>
      <name val="Helv"/>
    </font>
    <font>
      <vertAlign val="superscript"/>
      <sz val="12"/>
      <name val="Helv"/>
    </font>
    <font>
      <sz val="12"/>
      <name val="Symbol"/>
      <charset val="2"/>
    </font>
    <font>
      <sz val="10"/>
      <name val="Helv"/>
    </font>
    <font>
      <b/>
      <sz val="10"/>
      <color indexed="12"/>
      <name val="Helv"/>
    </font>
    <font>
      <b/>
      <sz val="10"/>
      <color indexed="10"/>
      <name val="Helv"/>
    </font>
    <font>
      <sz val="9"/>
      <name val="Helv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/>
      <right/>
      <top style="medium">
        <color indexed="10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164" fontId="4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164" fontId="3" fillId="0" borderId="0" xfId="0" applyNumberFormat="1" applyFont="1"/>
    <xf numFmtId="164" fontId="2" fillId="0" borderId="0" xfId="0" applyNumberFormat="1" applyFont="1"/>
    <xf numFmtId="0" fontId="3" fillId="0" borderId="0" xfId="0" applyFont="1" applyAlignment="1">
      <alignment horizontal="right"/>
    </xf>
    <xf numFmtId="164" fontId="8" fillId="0" borderId="0" xfId="0" applyNumberFormat="1" applyFont="1"/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2" fontId="3" fillId="0" borderId="6" xfId="0" applyNumberFormat="1" applyFont="1" applyBorder="1" applyAlignment="1">
      <alignment horizontal="left"/>
    </xf>
    <xf numFmtId="2" fontId="3" fillId="0" borderId="5" xfId="0" applyNumberFormat="1" applyFont="1" applyBorder="1"/>
    <xf numFmtId="2" fontId="3" fillId="0" borderId="6" xfId="0" applyNumberFormat="1" applyFont="1" applyBorder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Border="1"/>
    <xf numFmtId="0" fontId="3" fillId="0" borderId="4" xfId="0" applyFont="1" applyBorder="1" applyAlignment="1">
      <alignment horizontal="right" vertical="center"/>
    </xf>
    <xf numFmtId="10" fontId="3" fillId="0" borderId="6" xfId="0" applyNumberFormat="1" applyFont="1" applyBorder="1"/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70" fontId="3" fillId="0" borderId="5" xfId="0" applyNumberFormat="1" applyFont="1" applyBorder="1"/>
    <xf numFmtId="0" fontId="3" fillId="0" borderId="5" xfId="0" applyFont="1" applyBorder="1" applyAlignment="1">
      <alignment vertical="center"/>
    </xf>
    <xf numFmtId="2" fontId="3" fillId="0" borderId="5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73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73" fontId="3" fillId="0" borderId="6" xfId="0" applyNumberFormat="1" applyFont="1" applyBorder="1"/>
    <xf numFmtId="172" fontId="3" fillId="0" borderId="5" xfId="0" applyNumberFormat="1" applyFont="1" applyBorder="1" applyAlignment="1">
      <alignment horizontal="left"/>
    </xf>
    <xf numFmtId="0" fontId="3" fillId="0" borderId="0" xfId="0" quotePrefix="1" applyFont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13" fillId="0" borderId="6" xfId="0" applyFont="1" applyBorder="1"/>
    <xf numFmtId="0" fontId="13" fillId="0" borderId="8" xfId="0" applyFont="1" applyBorder="1"/>
    <xf numFmtId="0" fontId="13" fillId="0" borderId="9" xfId="0" applyFont="1" applyBorder="1" applyAlignment="1">
      <alignment horizontal="right"/>
    </xf>
    <xf numFmtId="173" fontId="13" fillId="0" borderId="10" xfId="0" applyNumberFormat="1" applyFont="1" applyBorder="1"/>
    <xf numFmtId="2" fontId="13" fillId="0" borderId="7" xfId="0" applyNumberFormat="1" applyFont="1" applyBorder="1"/>
    <xf numFmtId="173" fontId="13" fillId="0" borderId="7" xfId="0" applyNumberFormat="1" applyFont="1" applyBorder="1"/>
    <xf numFmtId="10" fontId="13" fillId="0" borderId="7" xfId="0" applyNumberFormat="1" applyFont="1" applyBorder="1"/>
    <xf numFmtId="0" fontId="3" fillId="0" borderId="0" xfId="0" applyFont="1" applyBorder="1"/>
    <xf numFmtId="0" fontId="4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9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2" fontId="0" fillId="0" borderId="0" xfId="0" applyNumberFormat="1"/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14" fillId="0" borderId="17" xfId="0" applyFont="1" applyBorder="1" applyAlignment="1">
      <alignment horizontal="center"/>
    </xf>
    <xf numFmtId="0" fontId="13" fillId="0" borderId="16" xfId="0" applyFont="1" applyBorder="1"/>
    <xf numFmtId="174" fontId="3" fillId="0" borderId="6" xfId="0" applyNumberFormat="1" applyFont="1" applyBorder="1" applyAlignment="1">
      <alignment horizontal="center"/>
    </xf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5" xfId="0" applyNumberFormat="1" applyFont="1" applyBorder="1" applyAlignment="1">
      <alignment horizontal="right"/>
    </xf>
    <xf numFmtId="0" fontId="2" fillId="0" borderId="2" xfId="0" applyFont="1" applyBorder="1"/>
    <xf numFmtId="0" fontId="1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0" fontId="15" fillId="0" borderId="7" xfId="0" applyNumberFormat="1" applyFont="1" applyBorder="1"/>
    <xf numFmtId="169" fontId="14" fillId="0" borderId="7" xfId="0" applyNumberFormat="1" applyFont="1" applyBorder="1"/>
    <xf numFmtId="10" fontId="13" fillId="0" borderId="6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10" fontId="13" fillId="0" borderId="0" xfId="0" applyNumberFormat="1" applyFont="1" applyBorder="1"/>
    <xf numFmtId="2" fontId="4" fillId="0" borderId="7" xfId="0" applyNumberFormat="1" applyFont="1" applyBorder="1"/>
    <xf numFmtId="0" fontId="16" fillId="0" borderId="0" xfId="0" applyFont="1"/>
    <xf numFmtId="2" fontId="3" fillId="0" borderId="6" xfId="0" applyNumberFormat="1" applyFont="1" applyBorder="1" applyAlignment="1">
      <alignment horizontal="center"/>
    </xf>
    <xf numFmtId="169" fontId="4" fillId="0" borderId="7" xfId="0" applyNumberFormat="1" applyFont="1" applyBorder="1"/>
    <xf numFmtId="169" fontId="3" fillId="0" borderId="5" xfId="0" applyNumberFormat="1" applyFont="1" applyBorder="1"/>
    <xf numFmtId="0" fontId="3" fillId="0" borderId="4" xfId="0" applyFont="1" applyBorder="1" applyAlignment="1">
      <alignment horizontal="left" vertical="center"/>
    </xf>
    <xf numFmtId="0" fontId="3" fillId="0" borderId="18" xfId="0" applyFont="1" applyBorder="1"/>
    <xf numFmtId="0" fontId="5" fillId="0" borderId="19" xfId="0" applyFont="1" applyBorder="1"/>
    <xf numFmtId="0" fontId="5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15191085928657"/>
          <c:y val="0.16590405380945691"/>
          <c:w val="0.7836326673842372"/>
          <c:h val="0.59448952615055395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Sheet1!$AE$1:$AE$1</c:f>
              <c:strCache>
                <c:ptCount val="1"/>
                <c:pt idx="0">
                  <c:v>First Duopolist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Sheet1!$AD$2:$AD$52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Sheet1!$AE$2:$AE$52</c:f>
              <c:numCache>
                <c:formatCode>0.00</c:formatCode>
                <c:ptCount val="51"/>
                <c:pt idx="0">
                  <c:v>8.25</c:v>
                </c:pt>
                <c:pt idx="1">
                  <c:v>6.25</c:v>
                </c:pt>
                <c:pt idx="2">
                  <c:v>4.25</c:v>
                </c:pt>
                <c:pt idx="3">
                  <c:v>2.25</c:v>
                </c:pt>
                <c:pt idx="4">
                  <c:v>0.25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B-7641-858E-54C88AB468C3}"/>
            </c:ext>
          </c:extLst>
        </c:ser>
        <c:ser>
          <c:idx val="1"/>
          <c:order val="1"/>
          <c:tx>
            <c:strRef>
              <c:f>Sheet1!$AF$1:$AF$1</c:f>
              <c:strCache>
                <c:ptCount val="1"/>
                <c:pt idx="0">
                  <c:v>Second Duopolist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Sheet1!$AD$2:$AD$52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Sheet1!$AF$2:$AF$52</c:f>
              <c:numCache>
                <c:formatCode>0.00</c:formatCode>
                <c:ptCount val="51"/>
                <c:pt idx="0">
                  <c:v>4.125</c:v>
                </c:pt>
                <c:pt idx="1">
                  <c:v>3.625</c:v>
                </c:pt>
                <c:pt idx="2">
                  <c:v>3.125</c:v>
                </c:pt>
                <c:pt idx="3">
                  <c:v>2.625</c:v>
                </c:pt>
                <c:pt idx="4">
                  <c:v>2.125</c:v>
                </c:pt>
                <c:pt idx="5">
                  <c:v>1.625</c:v>
                </c:pt>
                <c:pt idx="6">
                  <c:v>1.125</c:v>
                </c:pt>
                <c:pt idx="7">
                  <c:v>0.625</c:v>
                </c:pt>
                <c:pt idx="8">
                  <c:v>0.125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B-7641-858E-54C88AB4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569487"/>
        <c:axId val="1"/>
      </c:lineChart>
      <c:catAx>
        <c:axId val="20185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18569487"/>
        <c:crosses val="autoZero"/>
        <c:crossBetween val="midCat"/>
      </c:valAx>
      <c:spPr>
        <a:solidFill>
          <a:srgbClr val="FFFFFF"/>
        </a:solidFill>
        <a:ln w="25400">
          <a:solidFill>
            <a:srgbClr val="1FB71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721868634559037"/>
          <c:y val="0.87099628249964878"/>
          <c:w val="0.71477791418311176"/>
          <c:h val="6.451824314812212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5589842032035"/>
          <c:y val="0.17680198921122353"/>
          <c:w val="0.82177787489615861"/>
          <c:h val="0.55803127844792422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Sheet1!$AE$1:$AE$1</c:f>
              <c:strCache>
                <c:ptCount val="1"/>
                <c:pt idx="0">
                  <c:v>First Duopolist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Sheet1!$AD$2:$AD$52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Sheet1!$AE$2:$AE$52</c:f>
              <c:numCache>
                <c:formatCode>0.00</c:formatCode>
                <c:ptCount val="51"/>
                <c:pt idx="0">
                  <c:v>8.25</c:v>
                </c:pt>
                <c:pt idx="1">
                  <c:v>6.25</c:v>
                </c:pt>
                <c:pt idx="2">
                  <c:v>4.25</c:v>
                </c:pt>
                <c:pt idx="3">
                  <c:v>2.25</c:v>
                </c:pt>
                <c:pt idx="4">
                  <c:v>0.25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A-684F-9853-BAA7D82E4F5F}"/>
            </c:ext>
          </c:extLst>
        </c:ser>
        <c:ser>
          <c:idx val="1"/>
          <c:order val="1"/>
          <c:tx>
            <c:strRef>
              <c:f>Sheet1!$AF$1:$AF$1</c:f>
              <c:strCache>
                <c:ptCount val="1"/>
                <c:pt idx="0">
                  <c:v>Second Duopolist</c:v>
                </c:pt>
              </c:strCache>
            </c:strRef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Sheet1!$AD$2:$AD$52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cat>
          <c:val>
            <c:numRef>
              <c:f>Sheet1!$AF$2:$AF$52</c:f>
              <c:numCache>
                <c:formatCode>0.00</c:formatCode>
                <c:ptCount val="51"/>
                <c:pt idx="0">
                  <c:v>4.125</c:v>
                </c:pt>
                <c:pt idx="1">
                  <c:v>3.625</c:v>
                </c:pt>
                <c:pt idx="2">
                  <c:v>3.125</c:v>
                </c:pt>
                <c:pt idx="3">
                  <c:v>2.625</c:v>
                </c:pt>
                <c:pt idx="4">
                  <c:v>2.125</c:v>
                </c:pt>
                <c:pt idx="5">
                  <c:v>1.625</c:v>
                </c:pt>
                <c:pt idx="6">
                  <c:v>1.125</c:v>
                </c:pt>
                <c:pt idx="7">
                  <c:v>0.625</c:v>
                </c:pt>
                <c:pt idx="8">
                  <c:v>0.125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A-684F-9853-BAA7D82E4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267855"/>
        <c:axId val="1"/>
      </c:lineChart>
      <c:catAx>
        <c:axId val="208026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en-US"/>
          </a:p>
        </c:txPr>
        <c:crossAx val="2080267855"/>
        <c:crosses val="autoZero"/>
        <c:crossBetween val="midCat"/>
      </c:valAx>
      <c:spPr>
        <a:solidFill>
          <a:srgbClr val="FFFFFF"/>
        </a:solidFill>
        <a:ln w="25400">
          <a:solidFill>
            <a:srgbClr val="1FB71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033825778844851"/>
          <c:y val="0.8840099460561176"/>
          <c:w val="0.65863079679177416"/>
          <c:h val="7.73508702799102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185508CE-1C4F-1944-91B2-1ED839D0DD19}"/>
            </a:ext>
          </a:extLst>
        </xdr:cNvPr>
        <xdr:cNvSpPr>
          <a:spLocks noChangeShapeType="1"/>
        </xdr:cNvSpPr>
      </xdr:nvSpPr>
      <xdr:spPr bwMode="auto">
        <a:xfrm flipV="1">
          <a:off x="0" y="11595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38100</xdr:colOff>
      <xdr:row>6</xdr:row>
      <xdr:rowOff>0</xdr:rowOff>
    </xdr:from>
    <xdr:to>
      <xdr:col>28</xdr:col>
      <xdr:colOff>419100</xdr:colOff>
      <xdr:row>18</xdr:row>
      <xdr:rowOff>165100</xdr:rowOff>
    </xdr:to>
    <xdr:graphicFrame macro="">
      <xdr:nvGraphicFramePr>
        <xdr:cNvPr id="1031" name="Chart 7">
          <a:extLst>
            <a:ext uri="{FF2B5EF4-FFF2-40B4-BE49-F238E27FC236}">
              <a16:creationId xmlns:a16="http://schemas.microsoft.com/office/drawing/2014/main" id="{72DCF321-3843-B04E-B414-A78C5B7F1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25400</xdr:colOff>
      <xdr:row>119</xdr:row>
      <xdr:rowOff>12700</xdr:rowOff>
    </xdr:from>
    <xdr:to>
      <xdr:col>13</xdr:col>
      <xdr:colOff>50800</xdr:colOff>
      <xdr:row>129</xdr:row>
      <xdr:rowOff>177800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CE35AB27-7EFF-CA42-858B-DA4E4500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0.18837</cdr:x>
      <cdr:y>0.04725</cdr:y>
    </cdr:from>
    <cdr:to>
      <cdr:x>0.94335</cdr:x>
      <cdr:y>0.12528</cdr:y>
    </cdr:to>
    <cdr:sp macro="" textlink="">
      <cdr:nvSpPr>
        <cdr:cNvPr id="5121" name="Text Box 1">
          <a:extLst xmlns:a="http://schemas.openxmlformats.org/drawingml/2006/main">
            <a:ext uri="{FF2B5EF4-FFF2-40B4-BE49-F238E27FC236}">
              <a16:creationId xmlns:a16="http://schemas.microsoft.com/office/drawing/2014/main" id="{1C104505-FE6E-A84C-BC9F-70C7B375A700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2028" y="130810"/>
          <a:ext cx="2934011" cy="2160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DD0806" mc:Ignorable="a14" a14:legacySpreadsheetColorIndex="1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D4"/>
              </a:solidFill>
              <a:latin typeface="Helv" charset="0"/>
            </a:rPr>
            <a:t>Cournot Duopoly Reaction Functions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0.1577</cdr:x>
      <cdr:y>0.04731</cdr:y>
    </cdr:from>
    <cdr:to>
      <cdr:x>0.85645</cdr:x>
      <cdr:y>0.13527</cdr:y>
    </cdr:to>
    <cdr:sp macro="" textlink="">
      <cdr:nvSpPr>
        <cdr:cNvPr id="26625" name="Text Box 1">
          <a:extLst xmlns:a="http://schemas.openxmlformats.org/drawingml/2006/main">
            <a:ext uri="{FF2B5EF4-FFF2-40B4-BE49-F238E27FC236}">
              <a16:creationId xmlns:a16="http://schemas.microsoft.com/office/drawing/2014/main" id="{55945384-1FBE-D043-A54C-049300211159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34" y="109360"/>
          <a:ext cx="2946197" cy="2033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DD0806" mc:Ignorable="a14" a14:legacySpreadsheetColorIndex="10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125" b="1" i="0" u="none" strike="noStrike" baseline="0">
              <a:solidFill>
                <a:srgbClr val="0000D4"/>
              </a:solidFill>
              <a:latin typeface="Helv" charset="0"/>
            </a:rPr>
            <a:t>Cournot Duopoly Reaction Functions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8"/>
  <sheetViews>
    <sheetView tabSelected="1" zoomScale="125" workbookViewId="0">
      <selection activeCell="L3" sqref="L3"/>
    </sheetView>
  </sheetViews>
  <sheetFormatPr baseColWidth="10" defaultRowHeight="16"/>
  <cols>
    <col min="1" max="1" width="3.19921875" style="1" customWidth="1"/>
    <col min="2" max="2" width="8.19921875" style="1" customWidth="1"/>
    <col min="3" max="3" width="22.3984375" style="1" customWidth="1"/>
    <col min="4" max="4" width="11.3984375" style="1" bestFit="1" customWidth="1"/>
    <col min="5" max="7" width="11" style="1"/>
    <col min="8" max="8" width="15.3984375" style="1" customWidth="1"/>
    <col min="9" max="11" width="11" style="1"/>
    <col min="12" max="12" width="8.59765625" style="1" customWidth="1"/>
    <col min="13" max="13" width="8.796875" style="1" customWidth="1"/>
    <col min="14" max="14" width="3" style="1" customWidth="1"/>
    <col min="15" max="15" width="2" style="1" customWidth="1"/>
    <col min="16" max="16" width="5" style="1" customWidth="1"/>
    <col min="17" max="17" width="10.19921875" style="1" customWidth="1"/>
    <col min="18" max="19" width="11" style="1"/>
    <col min="20" max="20" width="11" style="9"/>
    <col min="21" max="22" width="11" style="1"/>
    <col min="23" max="23" width="12" style="1" bestFit="1" customWidth="1"/>
    <col min="24" max="29" width="11" style="1"/>
    <col min="30" max="32" width="0.19921875" style="1" customWidth="1"/>
    <col min="33" max="16384" width="11" style="1"/>
  </cols>
  <sheetData>
    <row r="1" spans="1:32" ht="17" thickBot="1">
      <c r="D1" s="5"/>
      <c r="E1" s="6"/>
      <c r="F1" s="4"/>
      <c r="G1" s="3" t="s">
        <v>41</v>
      </c>
      <c r="H1" s="4"/>
      <c r="I1" s="6"/>
      <c r="J1" s="7"/>
      <c r="T1" s="72"/>
      <c r="U1" s="6"/>
      <c r="V1" s="4"/>
      <c r="W1" s="3" t="s">
        <v>115</v>
      </c>
      <c r="X1" s="4"/>
      <c r="Y1" s="6"/>
      <c r="Z1" s="6"/>
      <c r="AA1" s="6"/>
      <c r="AB1" s="7"/>
      <c r="AC1" s="51"/>
      <c r="AD1" s="9"/>
      <c r="AE1" s="75" t="s">
        <v>28</v>
      </c>
      <c r="AF1" s="74" t="s">
        <v>29</v>
      </c>
    </row>
    <row r="2" spans="1:32" ht="16" customHeight="1" thickBot="1">
      <c r="B2" s="39" t="s">
        <v>21</v>
      </c>
      <c r="D2" s="51"/>
      <c r="E2" s="91"/>
      <c r="F2" s="68"/>
      <c r="G2" s="69"/>
      <c r="H2" s="68"/>
      <c r="I2" s="51"/>
      <c r="J2" s="51"/>
      <c r="L2" s="2" t="s">
        <v>109</v>
      </c>
      <c r="W2" s="65"/>
      <c r="AB2" s="2" t="s">
        <v>26</v>
      </c>
      <c r="AD2" s="9">
        <v>0</v>
      </c>
      <c r="AE2" s="63">
        <f>(AD2-$D$106)/$E$106</f>
        <v>8.25</v>
      </c>
      <c r="AF2" s="62">
        <f>IF(((AD2-$J$114)/$K$114)&lt;0,0,((AD2-$J$114)/$K$114))</f>
        <v>4.125</v>
      </c>
    </row>
    <row r="3" spans="1:32" ht="17" thickBot="1">
      <c r="C3" s="52" t="s">
        <v>35</v>
      </c>
      <c r="D3" s="53"/>
      <c r="E3" s="53"/>
      <c r="F3" s="53"/>
      <c r="G3" s="53"/>
      <c r="H3" s="53"/>
      <c r="I3" s="53"/>
      <c r="J3" s="53"/>
      <c r="K3" s="57"/>
      <c r="W3" s="2" t="s">
        <v>127</v>
      </c>
      <c r="X3" s="61" t="s">
        <v>128</v>
      </c>
      <c r="AD3" s="9">
        <v>1</v>
      </c>
      <c r="AE3" s="63">
        <f t="shared" ref="AE3:AE34" si="0">IF(((AD3-$D$106)/$E$106)&lt;0,0,(AD3-$D$106)/$E$106)</f>
        <v>6.25</v>
      </c>
      <c r="AF3" s="62">
        <f t="shared" ref="AF3:AF12" si="1">IF(((AD3-$J$114)/$K$114)&lt;0,0,((AD3-$J$114)/$K$114))</f>
        <v>3.625</v>
      </c>
    </row>
    <row r="4" spans="1:32" ht="17" thickBot="1">
      <c r="C4" s="54" t="s">
        <v>36</v>
      </c>
      <c r="D4" s="51"/>
      <c r="E4" s="51"/>
      <c r="F4" s="51"/>
      <c r="G4" s="51"/>
      <c r="H4" s="51"/>
      <c r="I4" s="51"/>
      <c r="J4" s="51"/>
      <c r="K4" s="58"/>
      <c r="V4" s="73" t="s">
        <v>104</v>
      </c>
      <c r="W4" s="85">
        <v>12</v>
      </c>
      <c r="X4" s="85">
        <v>10</v>
      </c>
      <c r="Y4"/>
      <c r="Z4"/>
      <c r="AA4"/>
      <c r="AB4"/>
      <c r="AC4"/>
      <c r="AD4" s="9">
        <v>2</v>
      </c>
      <c r="AE4" s="63">
        <f t="shared" si="0"/>
        <v>4.25</v>
      </c>
      <c r="AF4" s="62">
        <f t="shared" si="1"/>
        <v>3.125</v>
      </c>
    </row>
    <row r="5" spans="1:32" ht="17" thickBot="1">
      <c r="C5" s="54" t="s">
        <v>37</v>
      </c>
      <c r="D5" s="51"/>
      <c r="E5" s="51"/>
      <c r="F5" s="51"/>
      <c r="G5" s="51"/>
      <c r="H5" s="51"/>
      <c r="I5" s="51"/>
      <c r="J5" s="51"/>
      <c r="K5" s="58"/>
      <c r="V5" s="73" t="s">
        <v>105</v>
      </c>
      <c r="W5" s="88">
        <v>-1.5</v>
      </c>
      <c r="X5" s="85">
        <v>-2</v>
      </c>
      <c r="Y5"/>
      <c r="Z5"/>
      <c r="AA5"/>
      <c r="AB5"/>
      <c r="AC5"/>
      <c r="AD5" s="9">
        <v>3</v>
      </c>
      <c r="AE5" s="63">
        <f t="shared" si="0"/>
        <v>2.25</v>
      </c>
      <c r="AF5" s="62">
        <f t="shared" si="1"/>
        <v>2.625</v>
      </c>
    </row>
    <row r="6" spans="1:32" ht="17" thickBot="1">
      <c r="C6" s="54" t="s">
        <v>38</v>
      </c>
      <c r="D6" s="51"/>
      <c r="E6" s="51"/>
      <c r="F6" s="51"/>
      <c r="G6" s="51"/>
      <c r="H6" s="51"/>
      <c r="I6" s="51"/>
      <c r="J6" s="51"/>
      <c r="K6" s="58"/>
      <c r="V6" s="73" t="s">
        <v>106</v>
      </c>
      <c r="W6" s="85">
        <v>2.5</v>
      </c>
      <c r="X6" s="85">
        <v>3</v>
      </c>
      <c r="Y6"/>
      <c r="Z6"/>
      <c r="AA6"/>
      <c r="AB6"/>
      <c r="AC6"/>
      <c r="AD6" s="9">
        <v>4</v>
      </c>
      <c r="AE6" s="63">
        <f t="shared" si="0"/>
        <v>0.25</v>
      </c>
      <c r="AF6" s="62">
        <f t="shared" si="1"/>
        <v>2.125</v>
      </c>
    </row>
    <row r="7" spans="1:32" ht="17" thickBot="1">
      <c r="C7" s="54" t="s">
        <v>39</v>
      </c>
      <c r="D7" s="51"/>
      <c r="E7" s="51"/>
      <c r="F7" s="51"/>
      <c r="G7" s="51"/>
      <c r="H7" s="51"/>
      <c r="I7" s="51"/>
      <c r="J7" s="51"/>
      <c r="K7" s="58"/>
      <c r="V7" s="64" t="s">
        <v>134</v>
      </c>
      <c r="W7" s="48">
        <f>$K$85</f>
        <v>4.125</v>
      </c>
      <c r="Y7"/>
      <c r="Z7"/>
      <c r="AA7"/>
      <c r="AB7"/>
      <c r="AC7"/>
      <c r="AD7" s="64">
        <v>5</v>
      </c>
      <c r="AE7" s="63">
        <f t="shared" si="0"/>
        <v>0</v>
      </c>
      <c r="AF7" s="62">
        <f t="shared" si="1"/>
        <v>1.625</v>
      </c>
    </row>
    <row r="8" spans="1:32" ht="17" thickBot="1">
      <c r="C8" s="55" t="s">
        <v>40</v>
      </c>
      <c r="D8" s="56"/>
      <c r="E8" s="56"/>
      <c r="F8" s="56"/>
      <c r="G8" s="56"/>
      <c r="H8" s="56"/>
      <c r="I8" s="56"/>
      <c r="J8" s="56"/>
      <c r="K8" s="59"/>
      <c r="V8" s="64" t="s">
        <v>135</v>
      </c>
      <c r="W8" s="49">
        <f>D87</f>
        <v>5.25</v>
      </c>
      <c r="Y8"/>
      <c r="Z8"/>
      <c r="AA8"/>
      <c r="AB8"/>
      <c r="AC8"/>
      <c r="AD8" s="9">
        <v>6</v>
      </c>
      <c r="AE8" s="63">
        <f t="shared" si="0"/>
        <v>0</v>
      </c>
      <c r="AF8" s="62">
        <f t="shared" si="1"/>
        <v>1.125</v>
      </c>
    </row>
    <row r="9" spans="1:32" ht="17" thickBot="1">
      <c r="A9" s="10"/>
      <c r="B9" s="11" t="s">
        <v>42</v>
      </c>
      <c r="D9" s="9"/>
      <c r="E9" s="9"/>
      <c r="F9" s="9"/>
      <c r="G9" s="9"/>
      <c r="H9" s="9"/>
      <c r="I9" s="9"/>
      <c r="J9" s="9"/>
      <c r="K9" s="9"/>
      <c r="V9" s="64" t="s">
        <v>138</v>
      </c>
      <c r="W9" s="49">
        <f>W7*W8</f>
        <v>21.65625</v>
      </c>
      <c r="AB9" s="2"/>
      <c r="AC9" s="2"/>
      <c r="AD9" s="9">
        <v>7</v>
      </c>
      <c r="AE9" s="63">
        <f t="shared" si="0"/>
        <v>0</v>
      </c>
      <c r="AF9" s="62">
        <f t="shared" si="1"/>
        <v>0.625</v>
      </c>
    </row>
    <row r="10" spans="1:32" ht="17" thickBot="1">
      <c r="A10" s="10"/>
      <c r="B10" s="11" t="s">
        <v>4</v>
      </c>
      <c r="D10" s="9"/>
      <c r="E10" s="9"/>
      <c r="F10" s="9"/>
      <c r="G10" s="9"/>
      <c r="H10" s="9"/>
      <c r="I10" s="9"/>
      <c r="J10" s="9"/>
      <c r="K10" s="9"/>
      <c r="V10" s="64" t="s">
        <v>139</v>
      </c>
      <c r="W10" s="49">
        <f>D89</f>
        <v>10.3125</v>
      </c>
      <c r="Y10"/>
      <c r="Z10"/>
      <c r="AA10"/>
      <c r="AB10"/>
      <c r="AC10"/>
      <c r="AD10" s="9">
        <v>8</v>
      </c>
      <c r="AE10" s="63">
        <f t="shared" si="0"/>
        <v>0</v>
      </c>
      <c r="AF10" s="62">
        <f t="shared" si="1"/>
        <v>0.125</v>
      </c>
    </row>
    <row r="11" spans="1:32" ht="17" customHeight="1" thickBot="1">
      <c r="A11" s="10"/>
      <c r="B11" s="11" t="s">
        <v>43</v>
      </c>
      <c r="D11" s="9"/>
      <c r="E11" s="9"/>
      <c r="F11" s="9"/>
      <c r="G11" s="9"/>
      <c r="H11" s="9"/>
      <c r="I11" s="9"/>
      <c r="J11" s="9"/>
      <c r="K11" s="9"/>
      <c r="V11" s="64" t="s">
        <v>136</v>
      </c>
      <c r="W11" s="49">
        <f>J89</f>
        <v>11.34375</v>
      </c>
      <c r="X11"/>
      <c r="Y11"/>
      <c r="Z11"/>
      <c r="AA11"/>
      <c r="AB11"/>
      <c r="AC11"/>
      <c r="AD11" s="9">
        <v>9</v>
      </c>
      <c r="AE11" s="63">
        <f t="shared" si="0"/>
        <v>0</v>
      </c>
      <c r="AF11" s="62">
        <f t="shared" si="1"/>
        <v>0</v>
      </c>
    </row>
    <row r="12" spans="1:32" ht="17" customHeight="1" thickBot="1">
      <c r="A12" s="10"/>
      <c r="B12" s="11" t="s">
        <v>64</v>
      </c>
      <c r="D12" s="9"/>
      <c r="E12" s="9"/>
      <c r="F12" s="9"/>
      <c r="G12" s="9"/>
      <c r="H12" s="9"/>
      <c r="I12" s="9"/>
      <c r="J12" s="9"/>
      <c r="K12" s="9"/>
      <c r="V12" s="64" t="s">
        <v>137</v>
      </c>
      <c r="W12" s="76">
        <f>D91</f>
        <v>0.52380952380952384</v>
      </c>
      <c r="X12"/>
      <c r="Y12"/>
      <c r="Z12"/>
      <c r="AA12"/>
      <c r="AB12"/>
      <c r="AC12"/>
      <c r="AD12" s="9">
        <v>10</v>
      </c>
      <c r="AE12" s="63">
        <f t="shared" si="0"/>
        <v>0</v>
      </c>
      <c r="AF12" s="62">
        <f t="shared" si="1"/>
        <v>0</v>
      </c>
    </row>
    <row r="13" spans="1:32" ht="17" thickBot="1">
      <c r="A13" s="10"/>
      <c r="B13" s="11" t="s">
        <v>129</v>
      </c>
      <c r="D13" s="9"/>
      <c r="E13" s="9"/>
      <c r="F13" s="9"/>
      <c r="G13" s="9"/>
      <c r="H13" s="9"/>
      <c r="I13" s="9"/>
      <c r="J13" s="9"/>
      <c r="K13" s="9"/>
      <c r="S13" s="13"/>
      <c r="V13" s="64" t="s">
        <v>56</v>
      </c>
      <c r="W13" s="77">
        <f>W8/(K79*W7)</f>
        <v>-1.9090909090909092</v>
      </c>
      <c r="X13"/>
      <c r="Y13"/>
      <c r="Z13"/>
      <c r="AA13"/>
      <c r="AB13"/>
      <c r="AC13"/>
      <c r="AD13" s="9">
        <f>AD12+1</f>
        <v>11</v>
      </c>
      <c r="AE13" s="63">
        <f t="shared" si="0"/>
        <v>0</v>
      </c>
      <c r="AF13" s="62">
        <f t="shared" ref="AF13:AF37" si="2">IF(((AD13-$J$114)/$K$114)&lt;0,0,((AD13-$J$114)/$K$114))</f>
        <v>0</v>
      </c>
    </row>
    <row r="14" spans="1:32" ht="17" thickBot="1">
      <c r="A14" s="10"/>
      <c r="B14" s="11" t="s">
        <v>130</v>
      </c>
      <c r="D14" s="9"/>
      <c r="E14" s="9"/>
      <c r="F14" s="9"/>
      <c r="G14" s="9"/>
      <c r="H14" s="9"/>
      <c r="I14" s="9"/>
      <c r="J14" s="9"/>
      <c r="K14" s="9"/>
      <c r="V14" s="64" t="s">
        <v>48</v>
      </c>
      <c r="W14" s="48">
        <f>D116</f>
        <v>2.75</v>
      </c>
      <c r="X14"/>
      <c r="Y14"/>
      <c r="Z14"/>
      <c r="AA14"/>
      <c r="AB14"/>
      <c r="AC14"/>
      <c r="AD14" s="9">
        <f t="shared" ref="AD14:AD37" si="3">AD13+1</f>
        <v>12</v>
      </c>
      <c r="AE14" s="63">
        <f t="shared" si="0"/>
        <v>0</v>
      </c>
      <c r="AF14" s="62">
        <f t="shared" si="2"/>
        <v>0</v>
      </c>
    </row>
    <row r="15" spans="1:32" ht="17" thickBot="1">
      <c r="A15" s="10"/>
      <c r="B15" s="11" t="s">
        <v>131</v>
      </c>
      <c r="D15" s="9"/>
      <c r="E15" s="9"/>
      <c r="F15" s="9"/>
      <c r="G15" s="9"/>
      <c r="H15" s="9"/>
      <c r="I15" s="9"/>
      <c r="J15" s="9"/>
      <c r="K15" s="9"/>
      <c r="V15" s="64" t="s">
        <v>49</v>
      </c>
      <c r="W15" s="48">
        <f>J118</f>
        <v>5.5</v>
      </c>
      <c r="X15"/>
      <c r="Y15"/>
      <c r="Z15"/>
      <c r="AA15"/>
      <c r="AB15"/>
      <c r="AC15"/>
      <c r="AD15" s="9">
        <f t="shared" si="3"/>
        <v>13</v>
      </c>
      <c r="AE15" s="63">
        <f t="shared" si="0"/>
        <v>0</v>
      </c>
      <c r="AF15" s="62">
        <f t="shared" si="2"/>
        <v>0</v>
      </c>
    </row>
    <row r="16" spans="1:32" ht="17" customHeight="1" thickBot="1">
      <c r="A16" s="10"/>
      <c r="B16" s="8" t="s">
        <v>124</v>
      </c>
      <c r="C16" s="9"/>
      <c r="D16" s="9"/>
      <c r="E16" s="9"/>
      <c r="F16" s="9"/>
      <c r="H16" s="1" t="s">
        <v>84</v>
      </c>
      <c r="V16" s="64" t="s">
        <v>50</v>
      </c>
      <c r="W16" s="49">
        <f>G120</f>
        <v>4.3333333333333339</v>
      </c>
      <c r="X16"/>
      <c r="Y16"/>
      <c r="Z16"/>
      <c r="AA16"/>
      <c r="AB16"/>
      <c r="AC16"/>
      <c r="AD16" s="9">
        <f t="shared" si="3"/>
        <v>14</v>
      </c>
      <c r="AE16" s="63">
        <f t="shared" si="0"/>
        <v>0</v>
      </c>
      <c r="AF16" s="62">
        <f t="shared" si="2"/>
        <v>0</v>
      </c>
    </row>
    <row r="17" spans="1:32" ht="17" thickBot="1">
      <c r="A17" s="10"/>
      <c r="B17" s="8">
        <v>1</v>
      </c>
      <c r="C17" s="15" t="s">
        <v>116</v>
      </c>
      <c r="D17" s="19">
        <f>$W$4</f>
        <v>12</v>
      </c>
      <c r="E17" s="19">
        <f>$W$5</f>
        <v>-1.5</v>
      </c>
      <c r="F17" s="17" t="s">
        <v>31</v>
      </c>
      <c r="H17" s="8">
        <v>2</v>
      </c>
      <c r="I17" s="15" t="s">
        <v>32</v>
      </c>
      <c r="J17" s="19"/>
      <c r="K17" s="19"/>
      <c r="L17" s="16" t="s">
        <v>85</v>
      </c>
      <c r="M17" s="17"/>
      <c r="V17" s="64" t="s">
        <v>51</v>
      </c>
      <c r="W17" s="49">
        <f>W15*W16</f>
        <v>23.833333333333336</v>
      </c>
      <c r="AD17" s="9">
        <f t="shared" si="3"/>
        <v>15</v>
      </c>
      <c r="AE17" s="63">
        <f t="shared" si="0"/>
        <v>0</v>
      </c>
      <c r="AF17" s="62">
        <f t="shared" si="2"/>
        <v>0</v>
      </c>
    </row>
    <row r="18" spans="1:32" ht="17" thickBot="1">
      <c r="A18" s="10"/>
      <c r="B18" s="8"/>
      <c r="C18" s="21" t="s">
        <v>125</v>
      </c>
      <c r="H18" s="21" t="s">
        <v>76</v>
      </c>
      <c r="V18" s="64" t="s">
        <v>52</v>
      </c>
      <c r="W18" s="49">
        <f>D83*W15</f>
        <v>13.75</v>
      </c>
      <c r="AD18" s="9">
        <f t="shared" si="3"/>
        <v>16</v>
      </c>
      <c r="AE18" s="63">
        <f t="shared" si="0"/>
        <v>0</v>
      </c>
      <c r="AF18" s="62">
        <f t="shared" si="2"/>
        <v>0</v>
      </c>
    </row>
    <row r="19" spans="1:32" ht="21" thickBot="1">
      <c r="A19" s="10"/>
      <c r="B19" s="8">
        <v>3</v>
      </c>
      <c r="C19" s="15" t="s">
        <v>119</v>
      </c>
      <c r="D19" s="19"/>
      <c r="E19" s="16" t="s">
        <v>33</v>
      </c>
      <c r="F19" s="19"/>
      <c r="G19" s="27" t="s">
        <v>94</v>
      </c>
      <c r="H19" s="8">
        <v>4</v>
      </c>
      <c r="I19" s="90" t="s">
        <v>62</v>
      </c>
      <c r="J19" s="19"/>
      <c r="K19" s="19"/>
      <c r="L19" s="17" t="s">
        <v>33</v>
      </c>
      <c r="V19" s="64" t="s">
        <v>53</v>
      </c>
      <c r="W19" s="49">
        <f>W17-W18</f>
        <v>10.083333333333336</v>
      </c>
      <c r="AD19" s="9">
        <f t="shared" si="3"/>
        <v>17</v>
      </c>
      <c r="AE19" s="63">
        <f t="shared" si="0"/>
        <v>0</v>
      </c>
      <c r="AF19" s="62">
        <f t="shared" si="2"/>
        <v>0</v>
      </c>
    </row>
    <row r="20" spans="1:32" ht="17" thickBot="1">
      <c r="A20" s="10"/>
      <c r="B20" s="8"/>
      <c r="C20" s="21" t="s">
        <v>126</v>
      </c>
      <c r="H20" s="21" t="s">
        <v>75</v>
      </c>
      <c r="V20" s="64" t="s">
        <v>54</v>
      </c>
      <c r="W20" s="76">
        <f>W19/W17</f>
        <v>0.42307692307692313</v>
      </c>
      <c r="AD20" s="9">
        <f t="shared" si="3"/>
        <v>18</v>
      </c>
      <c r="AE20" s="63">
        <f t="shared" si="0"/>
        <v>0</v>
      </c>
      <c r="AF20" s="62">
        <f t="shared" si="2"/>
        <v>0</v>
      </c>
    </row>
    <row r="21" spans="1:32" ht="16" customHeight="1" thickBot="1">
      <c r="A21" s="10"/>
      <c r="B21" s="8">
        <v>5</v>
      </c>
      <c r="C21" s="15" t="s">
        <v>120</v>
      </c>
      <c r="D21" s="19">
        <f>$W$6</f>
        <v>2.5</v>
      </c>
      <c r="E21" s="17" t="s">
        <v>33</v>
      </c>
      <c r="H21" s="8">
        <v>6</v>
      </c>
      <c r="I21" s="70" t="s">
        <v>121</v>
      </c>
      <c r="J21" s="19"/>
      <c r="K21" s="16" t="s">
        <v>123</v>
      </c>
      <c r="L21" s="18"/>
      <c r="V21" s="64" t="s">
        <v>55</v>
      </c>
      <c r="W21" s="77">
        <f>(W16/(K79*W15))</f>
        <v>-1.1818181818181821</v>
      </c>
      <c r="AD21" s="9">
        <f t="shared" si="3"/>
        <v>19</v>
      </c>
      <c r="AE21" s="63">
        <f t="shared" si="0"/>
        <v>0</v>
      </c>
      <c r="AF21" s="62">
        <f t="shared" si="2"/>
        <v>0</v>
      </c>
    </row>
    <row r="22" spans="1:32" ht="17" thickBot="1">
      <c r="A22" s="10"/>
      <c r="B22" s="8"/>
      <c r="C22" s="21" t="s">
        <v>102</v>
      </c>
      <c r="H22" s="1" t="s">
        <v>77</v>
      </c>
      <c r="V22" s="9"/>
      <c r="W22" s="86"/>
      <c r="AD22" s="9">
        <f t="shared" si="3"/>
        <v>20</v>
      </c>
      <c r="AE22" s="63">
        <f t="shared" si="0"/>
        <v>0</v>
      </c>
      <c r="AF22" s="62">
        <f t="shared" si="2"/>
        <v>0</v>
      </c>
    </row>
    <row r="23" spans="1:32" ht="19" thickBot="1">
      <c r="A23" s="10"/>
      <c r="B23" s="8">
        <v>7</v>
      </c>
      <c r="C23" s="25" t="s">
        <v>63</v>
      </c>
      <c r="D23" s="34"/>
      <c r="H23" s="8">
        <v>8</v>
      </c>
      <c r="I23" s="25" t="s">
        <v>86</v>
      </c>
      <c r="J23" s="20"/>
      <c r="AD23" s="9">
        <f t="shared" si="3"/>
        <v>21</v>
      </c>
      <c r="AE23" s="63">
        <f t="shared" si="0"/>
        <v>0</v>
      </c>
      <c r="AF23" s="62">
        <f t="shared" si="2"/>
        <v>0</v>
      </c>
    </row>
    <row r="24" spans="1:32" ht="17" thickBot="1">
      <c r="A24" s="10"/>
      <c r="B24" s="8"/>
      <c r="C24" s="23" t="s">
        <v>107</v>
      </c>
      <c r="D24" s="24"/>
      <c r="E24" s="9"/>
      <c r="H24" s="23" t="s">
        <v>79</v>
      </c>
      <c r="J24" s="24"/>
      <c r="AD24" s="9">
        <f t="shared" si="3"/>
        <v>22</v>
      </c>
      <c r="AE24" s="63">
        <f t="shared" si="0"/>
        <v>0</v>
      </c>
      <c r="AF24" s="62">
        <f t="shared" si="2"/>
        <v>0</v>
      </c>
    </row>
    <row r="25" spans="1:32" ht="19" thickBot="1">
      <c r="A25" s="10"/>
      <c r="B25" s="8">
        <v>9</v>
      </c>
      <c r="C25" s="25" t="s">
        <v>108</v>
      </c>
      <c r="D25" s="34"/>
      <c r="E25" s="9"/>
      <c r="H25" s="8">
        <v>10</v>
      </c>
      <c r="I25" s="25" t="s">
        <v>89</v>
      </c>
      <c r="J25" s="36"/>
      <c r="AD25" s="9">
        <f t="shared" si="3"/>
        <v>23</v>
      </c>
      <c r="AE25" s="63">
        <f t="shared" si="0"/>
        <v>0</v>
      </c>
      <c r="AF25" s="62">
        <f t="shared" si="2"/>
        <v>0</v>
      </c>
    </row>
    <row r="26" spans="1:32" ht="16" customHeight="1" thickBot="1">
      <c r="A26" s="10"/>
      <c r="B26" s="11"/>
      <c r="C26" s="23" t="s">
        <v>90</v>
      </c>
      <c r="D26" s="24"/>
      <c r="E26" s="23" t="s">
        <v>80</v>
      </c>
      <c r="G26" s="24"/>
      <c r="H26" s="9"/>
      <c r="I26" s="1" t="s">
        <v>92</v>
      </c>
      <c r="J26" s="9"/>
      <c r="AD26" s="9">
        <f t="shared" si="3"/>
        <v>24</v>
      </c>
      <c r="AE26" s="63">
        <f t="shared" si="0"/>
        <v>0</v>
      </c>
      <c r="AF26" s="62">
        <f t="shared" si="2"/>
        <v>0</v>
      </c>
    </row>
    <row r="27" spans="1:32" ht="19" thickBot="1">
      <c r="A27" s="10"/>
      <c r="B27" s="8">
        <v>11</v>
      </c>
      <c r="C27" s="25" t="s">
        <v>91</v>
      </c>
      <c r="D27" s="34"/>
      <c r="E27" s="8">
        <v>12</v>
      </c>
      <c r="F27" s="25" t="s">
        <v>81</v>
      </c>
      <c r="G27" s="36"/>
      <c r="H27" s="8">
        <v>13</v>
      </c>
      <c r="I27" s="70" t="s">
        <v>61</v>
      </c>
      <c r="J27" s="26"/>
      <c r="AD27" s="9">
        <f t="shared" si="3"/>
        <v>25</v>
      </c>
      <c r="AE27" s="63">
        <f t="shared" si="0"/>
        <v>0</v>
      </c>
      <c r="AF27" s="62">
        <f t="shared" si="2"/>
        <v>0</v>
      </c>
    </row>
    <row r="28" spans="1:32" ht="17" customHeight="1" thickBot="1">
      <c r="A28" s="10"/>
      <c r="B28" s="60" t="s">
        <v>101</v>
      </c>
      <c r="J28" s="9"/>
      <c r="AD28" s="9">
        <f t="shared" si="3"/>
        <v>26</v>
      </c>
      <c r="AE28" s="63">
        <f t="shared" si="0"/>
        <v>0</v>
      </c>
      <c r="AF28" s="62">
        <f t="shared" si="2"/>
        <v>0</v>
      </c>
    </row>
    <row r="29" spans="1:32" ht="19" thickBot="1">
      <c r="A29" s="10"/>
      <c r="B29" s="8">
        <v>14</v>
      </c>
      <c r="C29" s="25" t="s">
        <v>95</v>
      </c>
      <c r="D29" s="19">
        <f>$D$79</f>
        <v>12</v>
      </c>
      <c r="E29" s="19">
        <f>$E$79</f>
        <v>-1.5</v>
      </c>
      <c r="F29" s="17" t="s">
        <v>31</v>
      </c>
      <c r="J29" s="9"/>
      <c r="AD29" s="9">
        <f t="shared" si="3"/>
        <v>27</v>
      </c>
      <c r="AE29" s="63">
        <f t="shared" si="0"/>
        <v>0</v>
      </c>
      <c r="AF29" s="62">
        <f t="shared" si="2"/>
        <v>0</v>
      </c>
    </row>
    <row r="30" spans="1:32" ht="19" thickBot="1">
      <c r="A30" s="10"/>
      <c r="C30" s="28" t="s">
        <v>10</v>
      </c>
      <c r="E30" s="9"/>
      <c r="F30" s="9"/>
      <c r="G30" s="9"/>
      <c r="H30" s="9"/>
      <c r="I30" s="9"/>
      <c r="J30" s="9"/>
      <c r="AD30" s="9">
        <f t="shared" si="3"/>
        <v>28</v>
      </c>
      <c r="AE30" s="63">
        <f t="shared" si="0"/>
        <v>0</v>
      </c>
      <c r="AF30" s="62">
        <f t="shared" si="2"/>
        <v>0</v>
      </c>
    </row>
    <row r="31" spans="1:32" ht="19" thickBot="1">
      <c r="A31" s="10"/>
      <c r="B31" s="8">
        <v>15</v>
      </c>
      <c r="C31" s="25" t="s">
        <v>97</v>
      </c>
      <c r="D31" s="29">
        <f>D29</f>
        <v>12</v>
      </c>
      <c r="E31" s="19">
        <v>-1</v>
      </c>
      <c r="F31" s="30" t="s">
        <v>99</v>
      </c>
      <c r="G31" s="19">
        <f>E17</f>
        <v>-1.5</v>
      </c>
      <c r="H31" s="17" t="s">
        <v>31</v>
      </c>
      <c r="I31" s="9"/>
      <c r="J31" s="9"/>
      <c r="AD31" s="9">
        <f t="shared" si="3"/>
        <v>29</v>
      </c>
      <c r="AE31" s="63">
        <f t="shared" si="0"/>
        <v>0</v>
      </c>
      <c r="AF31" s="62">
        <f t="shared" si="2"/>
        <v>0</v>
      </c>
    </row>
    <row r="32" spans="1:32" ht="17" thickBot="1">
      <c r="A32" s="10"/>
      <c r="C32" s="1" t="s">
        <v>13</v>
      </c>
      <c r="E32" s="9"/>
      <c r="F32" s="9"/>
      <c r="G32" s="9"/>
      <c r="H32" s="9"/>
      <c r="I32" s="9"/>
      <c r="J32" s="9"/>
      <c r="AD32" s="9">
        <f t="shared" si="3"/>
        <v>30</v>
      </c>
      <c r="AE32" s="63">
        <f t="shared" si="0"/>
        <v>0</v>
      </c>
      <c r="AF32" s="62">
        <f t="shared" si="2"/>
        <v>0</v>
      </c>
    </row>
    <row r="33" spans="1:32" ht="19" thickBot="1">
      <c r="A33" s="10"/>
      <c r="B33" s="8">
        <v>16</v>
      </c>
      <c r="C33" s="25" t="s">
        <v>11</v>
      </c>
      <c r="D33" s="29"/>
      <c r="E33" s="19"/>
      <c r="F33" s="30"/>
      <c r="G33" s="19"/>
      <c r="H33" s="27" t="s">
        <v>12</v>
      </c>
      <c r="I33" s="9"/>
      <c r="J33" s="9"/>
      <c r="AD33" s="9">
        <f t="shared" si="3"/>
        <v>31</v>
      </c>
      <c r="AE33" s="63">
        <f t="shared" si="0"/>
        <v>0</v>
      </c>
      <c r="AF33" s="62">
        <f t="shared" si="2"/>
        <v>0</v>
      </c>
    </row>
    <row r="34" spans="1:32" ht="17" thickBot="1">
      <c r="A34" s="10"/>
      <c r="B34" s="11"/>
      <c r="C34" s="23" t="s">
        <v>18</v>
      </c>
      <c r="D34" s="24"/>
      <c r="E34" s="9"/>
      <c r="F34" s="9"/>
      <c r="G34" s="9"/>
      <c r="H34" s="9"/>
      <c r="I34" s="9"/>
      <c r="J34" s="9"/>
      <c r="AD34" s="9">
        <f t="shared" si="3"/>
        <v>32</v>
      </c>
      <c r="AE34" s="63">
        <f t="shared" si="0"/>
        <v>0</v>
      </c>
      <c r="AF34" s="62">
        <f t="shared" si="2"/>
        <v>0</v>
      </c>
    </row>
    <row r="35" spans="1:32" ht="19" thickBot="1">
      <c r="A35" s="10"/>
      <c r="B35" s="8">
        <v>17</v>
      </c>
      <c r="C35" s="25" t="s">
        <v>14</v>
      </c>
      <c r="D35" s="19"/>
      <c r="E35" s="30" t="s">
        <v>12</v>
      </c>
      <c r="F35" s="19"/>
      <c r="G35" s="30" t="s">
        <v>15</v>
      </c>
      <c r="H35" s="19"/>
      <c r="I35" s="27" t="s">
        <v>16</v>
      </c>
      <c r="AD35" s="9">
        <f t="shared" si="3"/>
        <v>33</v>
      </c>
      <c r="AE35" s="63">
        <f t="shared" ref="AE35:AE52" si="4">IF(((AD35-$D$106)/$E$106)&lt;0,0,(AD35-$D$106)/$E$106)</f>
        <v>0</v>
      </c>
      <c r="AF35" s="62">
        <f t="shared" si="2"/>
        <v>0</v>
      </c>
    </row>
    <row r="36" spans="1:32" ht="17" thickBot="1">
      <c r="A36" s="10"/>
      <c r="B36" s="11"/>
      <c r="C36" s="23" t="s">
        <v>19</v>
      </c>
      <c r="D36" s="24"/>
      <c r="E36" s="9"/>
      <c r="F36" s="9"/>
      <c r="G36" s="9"/>
      <c r="H36" s="9"/>
      <c r="I36" s="9"/>
      <c r="J36" s="9"/>
      <c r="AD36" s="9">
        <f t="shared" si="3"/>
        <v>34</v>
      </c>
      <c r="AE36" s="63">
        <f t="shared" si="4"/>
        <v>0</v>
      </c>
      <c r="AF36" s="62">
        <f t="shared" si="2"/>
        <v>0</v>
      </c>
    </row>
    <row r="37" spans="1:32" ht="19" thickBot="1">
      <c r="A37" s="10"/>
      <c r="B37" s="8">
        <v>18</v>
      </c>
      <c r="C37" s="25" t="s">
        <v>17</v>
      </c>
      <c r="D37" s="19"/>
      <c r="E37" s="19"/>
      <c r="F37" s="30" t="s">
        <v>98</v>
      </c>
      <c r="G37" s="19"/>
      <c r="H37" s="27" t="s">
        <v>12</v>
      </c>
      <c r="I37" s="9"/>
      <c r="J37" s="9"/>
      <c r="AD37" s="9">
        <f t="shared" si="3"/>
        <v>35</v>
      </c>
      <c r="AE37" s="63">
        <f t="shared" si="4"/>
        <v>0</v>
      </c>
      <c r="AF37" s="62">
        <f t="shared" si="2"/>
        <v>0</v>
      </c>
    </row>
    <row r="38" spans="1:32" ht="17" thickBot="1">
      <c r="A38" s="10"/>
      <c r="B38" s="11"/>
      <c r="C38" s="23" t="s">
        <v>20</v>
      </c>
      <c r="D38" s="24"/>
      <c r="E38" s="9"/>
      <c r="F38" s="9"/>
      <c r="G38" s="9"/>
      <c r="H38" s="9"/>
      <c r="I38" s="9"/>
      <c r="J38" s="9"/>
      <c r="K38" s="33"/>
      <c r="L38" s="1" t="s">
        <v>22</v>
      </c>
      <c r="AD38" s="9">
        <f t="shared" ref="AD38:AD52" si="5">AD37+1</f>
        <v>36</v>
      </c>
      <c r="AE38" s="63">
        <f t="shared" si="4"/>
        <v>0</v>
      </c>
      <c r="AF38" s="62">
        <f t="shared" ref="AF38:AF52" si="6">IF(((AD38-$J$114)/$K$114)&lt;0,0,((AD38-$J$114)/$K$114))</f>
        <v>0</v>
      </c>
    </row>
    <row r="39" spans="1:32" ht="17" thickBot="1">
      <c r="A39" s="10"/>
      <c r="B39" s="11"/>
      <c r="C39" s="23" t="s">
        <v>23</v>
      </c>
      <c r="D39" s="24"/>
      <c r="E39" s="9"/>
      <c r="F39" s="9"/>
      <c r="G39" s="9"/>
      <c r="H39" s="9"/>
      <c r="I39" s="9"/>
      <c r="J39" s="9"/>
      <c r="AD39" s="9">
        <f t="shared" si="5"/>
        <v>37</v>
      </c>
      <c r="AE39" s="63">
        <f t="shared" si="4"/>
        <v>0</v>
      </c>
      <c r="AF39" s="62">
        <f t="shared" si="6"/>
        <v>0</v>
      </c>
    </row>
    <row r="40" spans="1:32" ht="19" thickBot="1">
      <c r="A40" s="10"/>
      <c r="B40" s="8">
        <v>19</v>
      </c>
      <c r="C40" s="25" t="s">
        <v>24</v>
      </c>
      <c r="D40" s="19"/>
      <c r="E40" s="19"/>
      <c r="F40" s="30" t="s">
        <v>98</v>
      </c>
      <c r="G40" s="19"/>
      <c r="H40" s="30" t="s">
        <v>97</v>
      </c>
      <c r="I40" s="18"/>
      <c r="J40" s="9"/>
      <c r="AD40" s="9">
        <f t="shared" si="5"/>
        <v>38</v>
      </c>
      <c r="AE40" s="63">
        <f t="shared" si="4"/>
        <v>0</v>
      </c>
      <c r="AF40" s="62">
        <f t="shared" si="6"/>
        <v>0</v>
      </c>
    </row>
    <row r="41" spans="1:32" ht="17" thickBot="1">
      <c r="A41" s="10"/>
      <c r="B41" s="11"/>
      <c r="C41" s="23" t="s">
        <v>110</v>
      </c>
      <c r="D41" s="24"/>
      <c r="E41" s="9"/>
      <c r="F41" s="9"/>
      <c r="G41" s="9"/>
      <c r="H41" s="9"/>
      <c r="I41" s="9"/>
      <c r="J41" s="9"/>
      <c r="AD41" s="9">
        <f t="shared" si="5"/>
        <v>39</v>
      </c>
      <c r="AE41" s="63">
        <f t="shared" si="4"/>
        <v>0</v>
      </c>
      <c r="AF41" s="62">
        <f t="shared" si="6"/>
        <v>0</v>
      </c>
    </row>
    <row r="42" spans="1:32" ht="19" thickBot="1">
      <c r="A42" s="10"/>
      <c r="B42" s="8">
        <v>20</v>
      </c>
      <c r="C42" s="25" t="s">
        <v>6</v>
      </c>
      <c r="D42" s="32"/>
      <c r="E42" s="19"/>
      <c r="F42" s="27" t="s">
        <v>98</v>
      </c>
      <c r="G42" s="9"/>
      <c r="AD42" s="9">
        <f t="shared" si="5"/>
        <v>40</v>
      </c>
      <c r="AE42" s="63">
        <f t="shared" si="4"/>
        <v>0</v>
      </c>
      <c r="AF42" s="62">
        <f t="shared" si="6"/>
        <v>0</v>
      </c>
    </row>
    <row r="43" spans="1:32" ht="16" customHeight="1" thickBot="1">
      <c r="A43"/>
      <c r="B43"/>
      <c r="C43" s="1" t="s">
        <v>112</v>
      </c>
      <c r="J43"/>
      <c r="K43"/>
      <c r="L43"/>
      <c r="M43"/>
      <c r="N43"/>
      <c r="AD43" s="9">
        <f t="shared" si="5"/>
        <v>41</v>
      </c>
      <c r="AE43" s="63">
        <f t="shared" si="4"/>
        <v>0</v>
      </c>
      <c r="AF43" s="62">
        <f t="shared" si="6"/>
        <v>0</v>
      </c>
    </row>
    <row r="44" spans="1:32" ht="19" thickBot="1">
      <c r="A44"/>
      <c r="B44" s="8">
        <v>21</v>
      </c>
      <c r="C44" s="25" t="s">
        <v>44</v>
      </c>
      <c r="D44" s="19"/>
      <c r="E44" s="30" t="s">
        <v>98</v>
      </c>
      <c r="F44" s="19"/>
      <c r="G44" s="30" t="s">
        <v>15</v>
      </c>
      <c r="H44" s="19"/>
      <c r="I44" s="27" t="s">
        <v>45</v>
      </c>
      <c r="J44"/>
      <c r="K44"/>
      <c r="L44"/>
      <c r="M44"/>
      <c r="N44"/>
      <c r="AD44" s="9">
        <f t="shared" si="5"/>
        <v>42</v>
      </c>
      <c r="AE44" s="63">
        <f t="shared" si="4"/>
        <v>0</v>
      </c>
      <c r="AF44" s="62">
        <f t="shared" si="6"/>
        <v>0</v>
      </c>
    </row>
    <row r="45" spans="1:32" ht="17" thickBot="1">
      <c r="C45" s="1" t="s">
        <v>47</v>
      </c>
      <c r="AD45" s="9">
        <f t="shared" si="5"/>
        <v>43</v>
      </c>
      <c r="AE45" s="63">
        <f t="shared" si="4"/>
        <v>0</v>
      </c>
      <c r="AF45" s="62">
        <f t="shared" si="6"/>
        <v>0</v>
      </c>
    </row>
    <row r="46" spans="1:32" ht="19" thickBot="1">
      <c r="B46" s="8">
        <v>22</v>
      </c>
      <c r="C46" s="25" t="s">
        <v>46</v>
      </c>
      <c r="D46" s="19"/>
      <c r="E46" s="19"/>
      <c r="F46" s="30" t="s">
        <v>12</v>
      </c>
      <c r="G46" s="19"/>
      <c r="H46" s="27" t="s">
        <v>98</v>
      </c>
      <c r="AD46" s="9">
        <f t="shared" si="5"/>
        <v>44</v>
      </c>
      <c r="AE46" s="63">
        <f t="shared" si="4"/>
        <v>0</v>
      </c>
      <c r="AF46" s="62">
        <f t="shared" si="6"/>
        <v>0</v>
      </c>
    </row>
    <row r="47" spans="1:32" ht="16" customHeight="1" thickBot="1">
      <c r="C47" s="1" t="s">
        <v>0</v>
      </c>
      <c r="G47" s="38"/>
      <c r="P47"/>
      <c r="Q47"/>
      <c r="R47"/>
      <c r="S47"/>
      <c r="AD47" s="9">
        <f t="shared" si="5"/>
        <v>45</v>
      </c>
      <c r="AE47" s="63">
        <f t="shared" si="4"/>
        <v>0</v>
      </c>
      <c r="AF47" s="62">
        <f t="shared" si="6"/>
        <v>0</v>
      </c>
    </row>
    <row r="48" spans="1:32" ht="19" thickBot="1">
      <c r="B48" s="8">
        <v>23</v>
      </c>
      <c r="C48" s="25" t="s">
        <v>1</v>
      </c>
      <c r="D48" s="19"/>
      <c r="E48" s="19"/>
      <c r="F48" s="30" t="s">
        <v>12</v>
      </c>
      <c r="G48" s="19"/>
      <c r="H48" s="30" t="s">
        <v>2</v>
      </c>
      <c r="I48" s="18"/>
      <c r="P48"/>
      <c r="Q48"/>
      <c r="R48"/>
      <c r="S48"/>
      <c r="AD48" s="9">
        <f t="shared" si="5"/>
        <v>46</v>
      </c>
      <c r="AE48" s="63">
        <f t="shared" si="4"/>
        <v>0</v>
      </c>
      <c r="AF48" s="62">
        <f t="shared" si="6"/>
        <v>0</v>
      </c>
    </row>
    <row r="49" spans="1:32" ht="16" customHeight="1" thickBot="1">
      <c r="C49" s="1" t="s">
        <v>110</v>
      </c>
      <c r="H49" s="1" t="s">
        <v>82</v>
      </c>
      <c r="AD49" s="9">
        <f t="shared" si="5"/>
        <v>47</v>
      </c>
      <c r="AE49" s="63">
        <f t="shared" si="4"/>
        <v>0</v>
      </c>
      <c r="AF49" s="62">
        <f t="shared" si="6"/>
        <v>0</v>
      </c>
    </row>
    <row r="50" spans="1:32" ht="19" thickBot="1">
      <c r="B50" s="8">
        <v>24</v>
      </c>
      <c r="C50" s="25" t="s">
        <v>2</v>
      </c>
      <c r="D50" s="19"/>
      <c r="E50" s="31"/>
      <c r="F50" s="27" t="s">
        <v>12</v>
      </c>
      <c r="H50" s="8">
        <v>25</v>
      </c>
      <c r="I50" s="25" t="s">
        <v>111</v>
      </c>
      <c r="J50" s="19"/>
      <c r="K50" s="19"/>
      <c r="L50" s="27" t="s">
        <v>98</v>
      </c>
      <c r="AD50" s="9">
        <f t="shared" si="5"/>
        <v>48</v>
      </c>
      <c r="AE50" s="63">
        <f t="shared" si="4"/>
        <v>0</v>
      </c>
      <c r="AF50" s="62">
        <f t="shared" si="6"/>
        <v>0</v>
      </c>
    </row>
    <row r="51" spans="1:32" ht="16" customHeight="1" thickBot="1">
      <c r="C51" s="1" t="s">
        <v>88</v>
      </c>
      <c r="AD51" s="9">
        <f t="shared" si="5"/>
        <v>49</v>
      </c>
      <c r="AE51" s="63">
        <f t="shared" si="4"/>
        <v>0</v>
      </c>
      <c r="AF51" s="62">
        <f t="shared" si="6"/>
        <v>0</v>
      </c>
    </row>
    <row r="52" spans="1:32" ht="19" thickBot="1">
      <c r="B52" s="8">
        <v>26</v>
      </c>
      <c r="C52" s="25" t="s">
        <v>8</v>
      </c>
      <c r="D52" s="20"/>
      <c r="AD52" s="9">
        <f t="shared" si="5"/>
        <v>50</v>
      </c>
      <c r="AE52" s="63">
        <f t="shared" si="4"/>
        <v>0</v>
      </c>
      <c r="AF52" s="62">
        <f t="shared" si="6"/>
        <v>0</v>
      </c>
    </row>
    <row r="53" spans="1:32" ht="16" customHeight="1" thickBot="1">
      <c r="C53" s="1" t="s">
        <v>7</v>
      </c>
      <c r="AD53" s="9"/>
      <c r="AE53" s="63"/>
      <c r="AF53" s="62"/>
    </row>
    <row r="54" spans="1:32" ht="19" thickBot="1">
      <c r="B54" s="8">
        <v>27</v>
      </c>
      <c r="C54" s="25" t="s">
        <v>111</v>
      </c>
      <c r="D54" s="20"/>
      <c r="E54" s="1" t="s">
        <v>9</v>
      </c>
      <c r="J54" s="33"/>
    </row>
    <row r="55" spans="1:32" s="39" customFormat="1" ht="16" customHeight="1" thickBot="1">
      <c r="A55" s="1"/>
      <c r="B55" s="1"/>
      <c r="C55" s="1" t="s">
        <v>65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V55" s="1"/>
      <c r="W55" s="1"/>
      <c r="AD55" s="1"/>
      <c r="AE55" s="1"/>
      <c r="AF55" s="1"/>
    </row>
    <row r="56" spans="1:32" s="39" customFormat="1" ht="17" thickBot="1">
      <c r="A56" s="1"/>
      <c r="B56" s="8">
        <v>28</v>
      </c>
      <c r="C56" s="15" t="s">
        <v>32</v>
      </c>
      <c r="D56" s="19"/>
      <c r="E56" s="19"/>
      <c r="F56" s="37"/>
      <c r="G56" s="16"/>
      <c r="H56" s="34"/>
      <c r="I56" s="1"/>
      <c r="J56" s="1"/>
      <c r="K56" s="1"/>
      <c r="L56" s="1"/>
      <c r="M56" s="1"/>
      <c r="N56" s="1"/>
      <c r="V56" s="1"/>
      <c r="AD56" s="1"/>
      <c r="AE56" s="1"/>
      <c r="AF56" s="1"/>
    </row>
    <row r="57" spans="1:32" s="39" customFormat="1" ht="17" thickBot="1">
      <c r="A57" s="1"/>
      <c r="B57" s="1"/>
      <c r="C57" s="1"/>
      <c r="D57" s="1"/>
      <c r="E57" s="1"/>
      <c r="F57" s="1"/>
      <c r="G57" s="35" t="s">
        <v>66</v>
      </c>
      <c r="H57" s="1"/>
      <c r="I57" s="1"/>
      <c r="J57" s="1"/>
      <c r="K57" s="1"/>
      <c r="L57" s="1"/>
      <c r="M57" s="1"/>
      <c r="N57" s="1"/>
      <c r="V57" s="1"/>
      <c r="AD57" s="1"/>
      <c r="AE57" s="1"/>
      <c r="AF57" s="1"/>
    </row>
    <row r="58" spans="1:32" s="39" customFormat="1" ht="17" thickBot="1">
      <c r="D58" s="40"/>
      <c r="E58" s="41"/>
      <c r="F58" s="42" t="s">
        <v>67</v>
      </c>
      <c r="G58" s="43" t="s">
        <v>68</v>
      </c>
      <c r="H58" s="43" t="s">
        <v>59</v>
      </c>
      <c r="I58" s="81" t="s">
        <v>60</v>
      </c>
      <c r="AD58" s="1"/>
      <c r="AE58" s="1"/>
      <c r="AF58" s="1"/>
    </row>
    <row r="59" spans="1:32" s="39" customFormat="1" ht="17" thickBot="1">
      <c r="D59" s="45"/>
      <c r="E59" s="46" t="s">
        <v>69</v>
      </c>
      <c r="F59" s="47"/>
      <c r="G59" s="47"/>
      <c r="H59" s="50"/>
      <c r="I59" s="44"/>
      <c r="AD59" s="1"/>
      <c r="AE59" s="1"/>
      <c r="AF59" s="1"/>
    </row>
    <row r="60" spans="1:32" s="39" customFormat="1" ht="17" thickBot="1">
      <c r="D60" s="40"/>
      <c r="E60" s="42" t="s">
        <v>70</v>
      </c>
      <c r="F60" s="48"/>
      <c r="G60" s="48"/>
      <c r="H60" s="50"/>
      <c r="I60" s="44"/>
      <c r="AD60" s="1"/>
      <c r="AE60" s="1"/>
      <c r="AF60" s="1"/>
    </row>
    <row r="61" spans="1:32" s="39" customFormat="1" ht="17" thickBot="1">
      <c r="D61" s="40"/>
      <c r="E61" s="42" t="s">
        <v>71</v>
      </c>
      <c r="F61" s="49"/>
      <c r="G61" s="49"/>
      <c r="H61" s="50"/>
      <c r="I61" s="44"/>
      <c r="AD61" s="1"/>
      <c r="AE61" s="1"/>
      <c r="AF61" s="1"/>
    </row>
    <row r="62" spans="1:32" ht="17" thickBot="1">
      <c r="A62" s="39"/>
      <c r="B62" s="39"/>
      <c r="C62" s="39"/>
      <c r="D62" s="40"/>
      <c r="E62" s="42" t="s">
        <v>72</v>
      </c>
      <c r="F62" s="49"/>
      <c r="G62" s="49"/>
      <c r="H62" s="50"/>
      <c r="I62" s="44"/>
      <c r="J62" s="39"/>
      <c r="K62" s="39"/>
      <c r="L62" s="39"/>
      <c r="M62" s="39"/>
      <c r="N62" s="39"/>
      <c r="P62"/>
      <c r="Q62"/>
      <c r="R62"/>
      <c r="S62"/>
      <c r="U62" s="63"/>
      <c r="V62" s="39"/>
      <c r="W62" s="39"/>
    </row>
    <row r="63" spans="1:32" ht="17" thickBot="1">
      <c r="A63" s="39"/>
      <c r="B63" s="39"/>
      <c r="C63" s="39"/>
      <c r="D63" s="40"/>
      <c r="E63" s="42" t="s">
        <v>74</v>
      </c>
      <c r="F63" s="49"/>
      <c r="G63" s="49"/>
      <c r="H63" s="50"/>
      <c r="I63" s="44"/>
      <c r="J63" s="39"/>
      <c r="K63" s="39"/>
      <c r="L63" s="39"/>
      <c r="M63" s="39"/>
      <c r="N63" s="39"/>
      <c r="P63"/>
      <c r="Q63"/>
      <c r="R63"/>
      <c r="S63"/>
      <c r="U63" s="63"/>
      <c r="V63" s="39"/>
    </row>
    <row r="64" spans="1:32" ht="17" thickBot="1">
      <c r="A64" s="39"/>
      <c r="B64" s="39"/>
      <c r="C64" s="39"/>
      <c r="D64" s="40"/>
      <c r="E64" s="42" t="s">
        <v>73</v>
      </c>
      <c r="F64" s="50"/>
      <c r="G64" s="50"/>
      <c r="H64" s="50"/>
      <c r="I64" s="44"/>
      <c r="J64" s="39"/>
      <c r="K64" s="39"/>
      <c r="L64" s="39"/>
      <c r="M64" s="39"/>
      <c r="N64" s="39"/>
      <c r="P64"/>
      <c r="Q64"/>
      <c r="R64"/>
      <c r="S64"/>
      <c r="V64" s="39"/>
    </row>
    <row r="65" spans="1:22">
      <c r="A65" s="39"/>
      <c r="B65" s="39"/>
      <c r="C65" s="39"/>
      <c r="D65" s="82"/>
      <c r="E65" s="83"/>
      <c r="F65" s="84"/>
      <c r="G65" s="84"/>
      <c r="H65" s="84"/>
      <c r="I65" s="82"/>
      <c r="J65" s="39"/>
      <c r="K65" s="39"/>
      <c r="L65" s="39"/>
      <c r="M65" s="39"/>
      <c r="N65" s="39"/>
      <c r="P65"/>
      <c r="Q65"/>
      <c r="R65"/>
      <c r="S65"/>
      <c r="V65" s="39"/>
    </row>
    <row r="66" spans="1:22" ht="17" thickBot="1">
      <c r="A66" s="39"/>
      <c r="B66" s="39"/>
      <c r="C66" s="39"/>
      <c r="D66" s="82"/>
      <c r="E66" s="83"/>
      <c r="F66" s="84"/>
      <c r="G66" s="84"/>
      <c r="H66" s="84"/>
      <c r="I66" s="82"/>
      <c r="J66" s="39"/>
      <c r="K66" s="39"/>
      <c r="L66" s="39"/>
      <c r="M66" s="39"/>
      <c r="N66" s="39"/>
      <c r="P66"/>
      <c r="Q66"/>
      <c r="R66"/>
      <c r="S66"/>
      <c r="V66" s="39"/>
    </row>
    <row r="67" spans="1:22" ht="17" thickBot="1">
      <c r="D67" s="5"/>
      <c r="E67" s="6"/>
      <c r="F67" s="4"/>
      <c r="G67" s="3" t="s">
        <v>34</v>
      </c>
      <c r="H67" s="4"/>
      <c r="I67" s="6"/>
      <c r="J67" s="7"/>
      <c r="V67" s="62"/>
    </row>
    <row r="68" spans="1:22" ht="16" customHeight="1">
      <c r="B68" s="1" t="s">
        <v>3</v>
      </c>
      <c r="D68" s="51"/>
      <c r="E68" s="51"/>
      <c r="F68" s="92"/>
      <c r="G68" s="93"/>
      <c r="H68" s="92"/>
      <c r="I68" s="51"/>
      <c r="J68" s="51"/>
      <c r="L68" s="2" t="s">
        <v>109</v>
      </c>
      <c r="V68" s="62"/>
    </row>
    <row r="69" spans="1:22">
      <c r="B69" s="11" t="s">
        <v>30</v>
      </c>
      <c r="D69" s="9"/>
      <c r="E69" s="9"/>
      <c r="F69" s="9"/>
      <c r="G69" s="9"/>
      <c r="H69" s="9"/>
      <c r="I69" s="9"/>
      <c r="J69" s="9"/>
      <c r="K69" s="9"/>
    </row>
    <row r="70" spans="1:22">
      <c r="B70" s="11" t="s">
        <v>113</v>
      </c>
      <c r="D70" s="9"/>
      <c r="E70" s="9"/>
      <c r="F70" s="9"/>
      <c r="G70" s="9"/>
      <c r="H70" s="9"/>
      <c r="I70" s="9"/>
      <c r="J70" s="9"/>
      <c r="K70" s="9"/>
    </row>
    <row r="71" spans="1:22" ht="16" customHeight="1">
      <c r="B71" s="11" t="s">
        <v>27</v>
      </c>
      <c r="D71" s="9"/>
      <c r="E71" s="9"/>
      <c r="F71" s="9"/>
      <c r="G71" s="9"/>
      <c r="H71" s="9"/>
      <c r="I71" s="9"/>
      <c r="J71" s="9"/>
      <c r="K71" s="9"/>
    </row>
    <row r="72" spans="1:22" ht="16" customHeight="1">
      <c r="B72" s="14" t="s">
        <v>100</v>
      </c>
      <c r="D72" s="9"/>
      <c r="E72" s="9"/>
      <c r="F72" s="9"/>
      <c r="G72" s="9"/>
      <c r="H72" s="9"/>
      <c r="I72" s="9"/>
      <c r="J72" s="9"/>
      <c r="K72" s="9"/>
    </row>
    <row r="73" spans="1:22">
      <c r="B73" s="11" t="s">
        <v>114</v>
      </c>
      <c r="D73" s="9"/>
      <c r="E73" s="9"/>
      <c r="F73" s="9"/>
      <c r="G73" s="9"/>
      <c r="H73" s="9"/>
      <c r="I73" s="9"/>
      <c r="J73" s="9"/>
      <c r="K73" s="9"/>
    </row>
    <row r="74" spans="1:22">
      <c r="B74" s="11" t="s">
        <v>25</v>
      </c>
      <c r="D74" s="9"/>
      <c r="E74" s="9"/>
      <c r="F74" s="9"/>
      <c r="G74" s="9"/>
      <c r="H74" s="9"/>
      <c r="I74" s="9"/>
      <c r="J74" s="9"/>
      <c r="K74" s="9"/>
    </row>
    <row r="75" spans="1:22">
      <c r="B75" s="11" t="s">
        <v>87</v>
      </c>
      <c r="D75" s="9"/>
      <c r="E75" s="9"/>
      <c r="F75" s="9"/>
      <c r="G75" s="9"/>
      <c r="H75" s="9"/>
      <c r="I75" s="9"/>
      <c r="J75" s="9"/>
      <c r="K75" s="9"/>
    </row>
    <row r="76" spans="1:22">
      <c r="B76" s="11" t="s">
        <v>83</v>
      </c>
      <c r="D76" s="9"/>
      <c r="E76" s="9"/>
      <c r="F76" s="9"/>
      <c r="G76" s="9"/>
      <c r="H76" s="9"/>
      <c r="I76" s="9"/>
      <c r="J76" s="9"/>
      <c r="K76" s="9"/>
    </row>
    <row r="77" spans="1:22">
      <c r="B77" s="12"/>
      <c r="C77" s="9"/>
      <c r="D77" s="9"/>
      <c r="E77" s="9"/>
      <c r="F77" s="9"/>
      <c r="G77" s="9"/>
      <c r="H77" s="9"/>
      <c r="I77" s="9"/>
      <c r="J77" s="9"/>
    </row>
    <row r="78" spans="1:22" ht="16" customHeight="1" thickBot="1">
      <c r="B78" s="11" t="s">
        <v>124</v>
      </c>
      <c r="C78" s="9"/>
      <c r="D78" s="9"/>
      <c r="E78" s="9"/>
      <c r="F78" s="9"/>
      <c r="H78" s="1" t="s">
        <v>78</v>
      </c>
    </row>
    <row r="79" spans="1:22" ht="17" thickBot="1">
      <c r="B79" s="8">
        <v>1</v>
      </c>
      <c r="C79" s="15" t="s">
        <v>116</v>
      </c>
      <c r="D79" s="19">
        <f>$W$4</f>
        <v>12</v>
      </c>
      <c r="E79" s="89">
        <f>$W$5</f>
        <v>-1.5</v>
      </c>
      <c r="F79" s="17" t="s">
        <v>31</v>
      </c>
      <c r="H79" s="8">
        <v>2</v>
      </c>
      <c r="I79" s="15" t="s">
        <v>32</v>
      </c>
      <c r="J79" s="89">
        <f>$D$79/(-$E$79)</f>
        <v>8</v>
      </c>
      <c r="K79" s="89">
        <f>1/($E$79)</f>
        <v>-0.66666666666666663</v>
      </c>
      <c r="L79" s="16" t="s">
        <v>117</v>
      </c>
      <c r="M79" s="17" t="s">
        <v>118</v>
      </c>
    </row>
    <row r="80" spans="1:22" ht="16" customHeight="1" thickBot="1">
      <c r="B80" s="8"/>
      <c r="C80" s="21" t="s">
        <v>125</v>
      </c>
      <c r="H80" s="21" t="s">
        <v>76</v>
      </c>
    </row>
    <row r="81" spans="2:13" ht="21" thickBot="1">
      <c r="B81" s="8">
        <v>3</v>
      </c>
      <c r="C81" s="15" t="s">
        <v>119</v>
      </c>
      <c r="D81" s="19">
        <f>$J$79</f>
        <v>8</v>
      </c>
      <c r="E81" s="16" t="s">
        <v>33</v>
      </c>
      <c r="F81" s="19">
        <f>$K$79</f>
        <v>-0.66666666666666663</v>
      </c>
      <c r="G81" s="27" t="s">
        <v>94</v>
      </c>
      <c r="H81" s="8">
        <v>4</v>
      </c>
      <c r="I81" s="90" t="s">
        <v>62</v>
      </c>
      <c r="J81" s="16"/>
      <c r="K81" s="89">
        <f>$D$81</f>
        <v>8</v>
      </c>
      <c r="L81" s="19">
        <f>2*F81</f>
        <v>-1.3333333333333333</v>
      </c>
      <c r="M81" s="17" t="s">
        <v>33</v>
      </c>
    </row>
    <row r="82" spans="2:13" ht="16" customHeight="1" thickBot="1">
      <c r="B82" s="8"/>
      <c r="C82" s="21" t="s">
        <v>126</v>
      </c>
      <c r="H82" s="21" t="s">
        <v>75</v>
      </c>
    </row>
    <row r="83" spans="2:13" ht="17" thickBot="1">
      <c r="B83" s="8">
        <v>5</v>
      </c>
      <c r="C83" s="15" t="s">
        <v>120</v>
      </c>
      <c r="D83" s="19">
        <f>$W$6</f>
        <v>2.5</v>
      </c>
      <c r="E83" s="17" t="s">
        <v>33</v>
      </c>
      <c r="H83" s="8">
        <v>6</v>
      </c>
      <c r="I83" s="70" t="s">
        <v>121</v>
      </c>
      <c r="J83" s="16"/>
      <c r="K83" s="19">
        <f>$D$83</f>
        <v>2.5</v>
      </c>
      <c r="L83" s="16" t="s">
        <v>123</v>
      </c>
      <c r="M83" s="87">
        <f>$K$83</f>
        <v>2.5</v>
      </c>
    </row>
    <row r="84" spans="2:13" ht="16" customHeight="1" thickBot="1">
      <c r="B84" s="8"/>
      <c r="C84" s="21" t="s">
        <v>102</v>
      </c>
      <c r="H84" s="1" t="s">
        <v>77</v>
      </c>
    </row>
    <row r="85" spans="2:13" ht="19" thickBot="1">
      <c r="B85" s="8">
        <v>7</v>
      </c>
      <c r="C85" s="15" t="s">
        <v>122</v>
      </c>
      <c r="D85" s="34">
        <f>$K$83</f>
        <v>2.5</v>
      </c>
      <c r="H85" s="8">
        <v>8</v>
      </c>
      <c r="I85" s="22" t="s">
        <v>103</v>
      </c>
      <c r="J85" s="16"/>
      <c r="K85" s="20">
        <f>($K$81-$D$85)/(-$L$81)</f>
        <v>4.125</v>
      </c>
    </row>
    <row r="86" spans="2:13" ht="17" thickBot="1">
      <c r="B86" s="8"/>
      <c r="C86" s="23" t="s">
        <v>107</v>
      </c>
      <c r="D86" s="24"/>
      <c r="E86" s="9"/>
      <c r="H86" s="23" t="s">
        <v>79</v>
      </c>
      <c r="J86" s="24"/>
    </row>
    <row r="87" spans="2:13" ht="19" thickBot="1">
      <c r="B87" s="8">
        <v>9</v>
      </c>
      <c r="C87" s="25" t="s">
        <v>108</v>
      </c>
      <c r="D87" s="34">
        <f>$J$79+$K$79*K85</f>
        <v>5.25</v>
      </c>
      <c r="E87" s="9"/>
      <c r="H87" s="8">
        <v>10</v>
      </c>
      <c r="I87" s="25" t="s">
        <v>89</v>
      </c>
      <c r="J87" s="36">
        <f>K85*D87</f>
        <v>21.65625</v>
      </c>
    </row>
    <row r="88" spans="2:13" ht="16" customHeight="1" thickBot="1">
      <c r="B88" s="11"/>
      <c r="C88" s="23" t="s">
        <v>90</v>
      </c>
      <c r="D88" s="24"/>
      <c r="H88" s="23" t="s">
        <v>80</v>
      </c>
      <c r="J88" s="24"/>
    </row>
    <row r="89" spans="2:13" ht="19" thickBot="1">
      <c r="B89" s="8">
        <v>11</v>
      </c>
      <c r="C89" s="25" t="s">
        <v>91</v>
      </c>
      <c r="D89" s="34">
        <f>$D$83*$K$85</f>
        <v>10.3125</v>
      </c>
      <c r="H89" s="8">
        <v>12</v>
      </c>
      <c r="I89" s="25" t="s">
        <v>81</v>
      </c>
      <c r="J89" s="36">
        <f>$J$87-$D$89</f>
        <v>11.34375</v>
      </c>
    </row>
    <row r="90" spans="2:13" ht="16" customHeight="1" thickBot="1">
      <c r="B90" s="9"/>
      <c r="C90" s="1" t="s">
        <v>92</v>
      </c>
      <c r="D90" s="9"/>
    </row>
    <row r="91" spans="2:13" ht="17" thickBot="1">
      <c r="B91" s="8">
        <v>13</v>
      </c>
      <c r="C91" s="15" t="s">
        <v>93</v>
      </c>
      <c r="D91" s="26">
        <f>$J$89/$J$87</f>
        <v>0.52380952380952384</v>
      </c>
    </row>
    <row r="92" spans="2:13" ht="16" customHeight="1" thickBot="1">
      <c r="B92" s="1" t="s">
        <v>96</v>
      </c>
      <c r="J92" s="9"/>
    </row>
    <row r="93" spans="2:13" ht="19" thickBot="1">
      <c r="B93" s="8">
        <v>14</v>
      </c>
      <c r="C93" s="25" t="s">
        <v>95</v>
      </c>
      <c r="D93" s="19">
        <f>$D$79</f>
        <v>12</v>
      </c>
      <c r="E93" s="19">
        <f>$E$79</f>
        <v>-1.5</v>
      </c>
      <c r="F93" s="17" t="s">
        <v>31</v>
      </c>
      <c r="J93" s="9"/>
    </row>
    <row r="94" spans="2:13" ht="19" thickBot="1">
      <c r="C94" s="28" t="s">
        <v>10</v>
      </c>
      <c r="E94" s="9"/>
      <c r="F94" s="9"/>
      <c r="G94" s="9"/>
      <c r="H94" s="9"/>
      <c r="I94" s="9"/>
      <c r="J94" s="9"/>
    </row>
    <row r="95" spans="2:13" ht="19" thickBot="1">
      <c r="B95" s="8">
        <v>15</v>
      </c>
      <c r="C95" s="25" t="s">
        <v>97</v>
      </c>
      <c r="D95" s="29">
        <f>D93</f>
        <v>12</v>
      </c>
      <c r="E95" s="19">
        <v>-1</v>
      </c>
      <c r="F95" s="30" t="s">
        <v>99</v>
      </c>
      <c r="G95" s="19">
        <f>E79</f>
        <v>-1.5</v>
      </c>
      <c r="H95" s="17" t="s">
        <v>31</v>
      </c>
      <c r="I95" s="9"/>
      <c r="J95" s="9"/>
    </row>
    <row r="96" spans="2:13" ht="16" customHeight="1" thickBot="1">
      <c r="C96" s="1" t="s">
        <v>13</v>
      </c>
      <c r="E96" s="9"/>
      <c r="F96" s="9"/>
      <c r="G96" s="9"/>
      <c r="H96" s="9"/>
      <c r="I96" s="9"/>
      <c r="J96" s="9"/>
    </row>
    <row r="97" spans="1:14" ht="19" thickBot="1">
      <c r="B97" s="8">
        <v>16</v>
      </c>
      <c r="C97" s="25" t="s">
        <v>11</v>
      </c>
      <c r="D97" s="29">
        <f>D95/(-G95)</f>
        <v>8</v>
      </c>
      <c r="E97" s="19">
        <f>E95/-G95</f>
        <v>-0.66666666666666663</v>
      </c>
      <c r="F97" s="30" t="s">
        <v>99</v>
      </c>
      <c r="G97" s="19">
        <f>1/G95</f>
        <v>-0.66666666666666663</v>
      </c>
      <c r="H97" s="27" t="s">
        <v>12</v>
      </c>
      <c r="I97" s="9"/>
      <c r="J97" s="9"/>
    </row>
    <row r="98" spans="1:14" ht="16" customHeight="1" thickBot="1">
      <c r="B98" s="11"/>
      <c r="C98" s="23" t="s">
        <v>18</v>
      </c>
      <c r="D98" s="24"/>
      <c r="E98" s="9"/>
      <c r="F98" s="9"/>
      <c r="G98" s="9"/>
      <c r="H98" s="9"/>
      <c r="I98" s="9"/>
      <c r="J98" s="9"/>
    </row>
    <row r="99" spans="1:14" ht="19" thickBot="1">
      <c r="B99" s="8">
        <v>17</v>
      </c>
      <c r="C99" s="25" t="s">
        <v>14</v>
      </c>
      <c r="D99" s="19">
        <f>D97</f>
        <v>8</v>
      </c>
      <c r="E99" s="30" t="s">
        <v>12</v>
      </c>
      <c r="F99" s="19">
        <f>E97</f>
        <v>-0.66666666666666663</v>
      </c>
      <c r="G99" s="30" t="s">
        <v>15</v>
      </c>
      <c r="H99" s="19">
        <f>G97</f>
        <v>-0.66666666666666663</v>
      </c>
      <c r="I99" s="27" t="s">
        <v>16</v>
      </c>
    </row>
    <row r="100" spans="1:14" ht="17" thickBot="1">
      <c r="B100" s="11"/>
      <c r="C100" s="23" t="s">
        <v>19</v>
      </c>
      <c r="D100" s="24"/>
      <c r="E100" s="9"/>
      <c r="F100" s="9"/>
      <c r="G100" s="9"/>
      <c r="H100" s="9"/>
      <c r="I100" s="9"/>
      <c r="J100" s="9"/>
    </row>
    <row r="101" spans="1:14" ht="19" thickBot="1">
      <c r="B101" s="8">
        <v>18</v>
      </c>
      <c r="C101" s="25" t="s">
        <v>17</v>
      </c>
      <c r="D101" s="19">
        <f>D99</f>
        <v>8</v>
      </c>
      <c r="E101" s="19">
        <f>F99</f>
        <v>-0.66666666666666663</v>
      </c>
      <c r="F101" s="30" t="s">
        <v>98</v>
      </c>
      <c r="G101" s="19">
        <f>2*H99</f>
        <v>-1.3333333333333333</v>
      </c>
      <c r="H101" s="27" t="s">
        <v>12</v>
      </c>
      <c r="I101" s="9"/>
      <c r="J101" s="9"/>
    </row>
    <row r="102" spans="1:14" ht="16" customHeight="1" thickBot="1">
      <c r="B102" s="11"/>
      <c r="C102" s="23" t="s">
        <v>20</v>
      </c>
      <c r="D102" s="24"/>
      <c r="E102" s="9"/>
      <c r="F102" s="9"/>
      <c r="G102" s="9"/>
      <c r="H102" s="9"/>
      <c r="I102" s="9"/>
      <c r="J102" s="9"/>
      <c r="K102" s="33">
        <f>$D$85</f>
        <v>2.5</v>
      </c>
      <c r="L102" s="1" t="s">
        <v>22</v>
      </c>
    </row>
    <row r="103" spans="1:14" ht="16" customHeight="1" thickBot="1">
      <c r="B103" s="11"/>
      <c r="C103" s="23" t="s">
        <v>23</v>
      </c>
      <c r="D103" s="24"/>
      <c r="E103" s="9"/>
      <c r="F103" s="9"/>
      <c r="G103" s="9"/>
      <c r="H103" s="9"/>
      <c r="I103" s="9"/>
      <c r="J103" s="9"/>
    </row>
    <row r="104" spans="1:14" ht="19" thickBot="1">
      <c r="B104" s="8">
        <v>19</v>
      </c>
      <c r="C104" s="25" t="s">
        <v>24</v>
      </c>
      <c r="D104" s="19">
        <f>$D$101</f>
        <v>8</v>
      </c>
      <c r="E104" s="19">
        <f>$E$101</f>
        <v>-0.66666666666666663</v>
      </c>
      <c r="F104" s="30" t="s">
        <v>98</v>
      </c>
      <c r="G104" s="19">
        <f>G101</f>
        <v>-1.3333333333333333</v>
      </c>
      <c r="H104" s="30" t="s">
        <v>97</v>
      </c>
      <c r="I104" s="18">
        <f>$D$85</f>
        <v>2.5</v>
      </c>
      <c r="J104" s="9"/>
    </row>
    <row r="105" spans="1:14" ht="16" customHeight="1" thickBot="1">
      <c r="B105" s="11"/>
      <c r="C105" s="23" t="s">
        <v>110</v>
      </c>
      <c r="D105" s="24"/>
      <c r="E105" s="9"/>
      <c r="F105" s="9"/>
      <c r="G105" s="9"/>
      <c r="H105" s="9"/>
      <c r="I105" s="9"/>
      <c r="J105" s="9"/>
    </row>
    <row r="106" spans="1:14" ht="19" thickBot="1">
      <c r="B106" s="8">
        <v>20</v>
      </c>
      <c r="C106" s="25" t="s">
        <v>133</v>
      </c>
      <c r="D106" s="71">
        <f>(D104-I104)/(-G104)</f>
        <v>4.125</v>
      </c>
      <c r="E106" s="19">
        <f>E104/(-G104)</f>
        <v>-0.5</v>
      </c>
      <c r="F106" s="27" t="s">
        <v>98</v>
      </c>
      <c r="G106" s="9"/>
    </row>
    <row r="107" spans="1:14" ht="16" customHeight="1" thickBot="1">
      <c r="A107"/>
      <c r="B107"/>
      <c r="C107" s="1" t="s">
        <v>112</v>
      </c>
      <c r="J107"/>
      <c r="K107"/>
      <c r="L107"/>
      <c r="M107"/>
      <c r="N107"/>
    </row>
    <row r="108" spans="1:14" ht="19" thickBot="1">
      <c r="A108"/>
      <c r="B108" s="8">
        <v>21</v>
      </c>
      <c r="C108" s="25" t="s">
        <v>44</v>
      </c>
      <c r="D108" s="19">
        <f>D79/-(E79)</f>
        <v>8</v>
      </c>
      <c r="E108" s="30" t="s">
        <v>98</v>
      </c>
      <c r="F108" s="19">
        <f>F99</f>
        <v>-0.66666666666666663</v>
      </c>
      <c r="G108" s="30" t="s">
        <v>15</v>
      </c>
      <c r="H108" s="19">
        <f>G97</f>
        <v>-0.66666666666666663</v>
      </c>
      <c r="I108" s="27" t="s">
        <v>45</v>
      </c>
      <c r="J108"/>
      <c r="K108"/>
      <c r="L108"/>
      <c r="M108"/>
      <c r="N108"/>
    </row>
    <row r="109" spans="1:14" ht="16" customHeight="1" thickBot="1">
      <c r="C109" s="1" t="s">
        <v>47</v>
      </c>
    </row>
    <row r="110" spans="1:14" ht="19" thickBot="1">
      <c r="B110" s="8">
        <v>22</v>
      </c>
      <c r="C110" s="25" t="s">
        <v>46</v>
      </c>
      <c r="D110" s="19">
        <f>D108</f>
        <v>8</v>
      </c>
      <c r="E110" s="19">
        <f>F108</f>
        <v>-0.66666666666666663</v>
      </c>
      <c r="F110" s="30" t="s">
        <v>12</v>
      </c>
      <c r="G110" s="19">
        <f>2*H108</f>
        <v>-1.3333333333333333</v>
      </c>
      <c r="H110" s="27" t="s">
        <v>98</v>
      </c>
    </row>
    <row r="111" spans="1:14" ht="16" customHeight="1" thickBot="1">
      <c r="C111" s="1" t="s">
        <v>0</v>
      </c>
    </row>
    <row r="112" spans="1:14" ht="19" thickBot="1">
      <c r="B112" s="8">
        <v>23</v>
      </c>
      <c r="C112" s="25" t="s">
        <v>1</v>
      </c>
      <c r="D112" s="19">
        <f>$D$110</f>
        <v>8</v>
      </c>
      <c r="E112" s="19">
        <f>$E$110</f>
        <v>-0.66666666666666663</v>
      </c>
      <c r="F112" s="30" t="s">
        <v>12</v>
      </c>
      <c r="G112" s="19">
        <f>G110</f>
        <v>-1.3333333333333333</v>
      </c>
      <c r="H112" s="30" t="s">
        <v>2</v>
      </c>
      <c r="I112" s="18">
        <f>$D$85</f>
        <v>2.5</v>
      </c>
    </row>
    <row r="113" spans="1:14" ht="16" customHeight="1" thickBot="1">
      <c r="C113" s="1" t="s">
        <v>110</v>
      </c>
      <c r="H113" s="1" t="s">
        <v>82</v>
      </c>
    </row>
    <row r="114" spans="1:14" ht="19" thickBot="1">
      <c r="B114" s="8">
        <v>24</v>
      </c>
      <c r="C114" s="25" t="s">
        <v>2</v>
      </c>
      <c r="D114" s="19">
        <f>-(D112-I112)/(G112)</f>
        <v>4.125</v>
      </c>
      <c r="E114" s="31">
        <f>-E112/G112</f>
        <v>-0.5</v>
      </c>
      <c r="F114" s="27" t="s">
        <v>12</v>
      </c>
      <c r="H114" s="8">
        <v>25</v>
      </c>
      <c r="I114" s="25" t="s">
        <v>111</v>
      </c>
      <c r="J114" s="19">
        <f>D114/-E114</f>
        <v>8.25</v>
      </c>
      <c r="K114" s="19">
        <f>1/E114</f>
        <v>-2</v>
      </c>
      <c r="L114" s="27" t="s">
        <v>98</v>
      </c>
    </row>
    <row r="115" spans="1:14" ht="16" customHeight="1" thickBot="1">
      <c r="C115" s="1" t="s">
        <v>132</v>
      </c>
    </row>
    <row r="116" spans="1:14" ht="19" thickBot="1">
      <c r="B116" s="8">
        <v>26</v>
      </c>
      <c r="C116" s="25" t="s">
        <v>8</v>
      </c>
      <c r="D116" s="20">
        <f>(J114-D106)/(-K114+E106)</f>
        <v>2.75</v>
      </c>
    </row>
    <row r="117" spans="1:14" ht="16" customHeight="1" thickBot="1">
      <c r="C117" s="1" t="s">
        <v>7</v>
      </c>
    </row>
    <row r="118" spans="1:14" ht="19" thickBot="1">
      <c r="B118" s="8">
        <v>27</v>
      </c>
      <c r="C118" s="25" t="s">
        <v>111</v>
      </c>
      <c r="D118" s="20">
        <f>J114+K114*D116</f>
        <v>2.75</v>
      </c>
      <c r="E118" s="1" t="s">
        <v>9</v>
      </c>
      <c r="J118" s="33">
        <f>D116+D118</f>
        <v>5.5</v>
      </c>
    </row>
    <row r="119" spans="1:14" ht="16" customHeight="1" thickBot="1">
      <c r="C119" s="1" t="s">
        <v>65</v>
      </c>
    </row>
    <row r="120" spans="1:14" ht="17" thickBot="1">
      <c r="B120" s="8">
        <v>28</v>
      </c>
      <c r="C120" s="15" t="s">
        <v>32</v>
      </c>
      <c r="D120" s="19">
        <f>J79</f>
        <v>8</v>
      </c>
      <c r="E120" s="19">
        <f>K79</f>
        <v>-0.66666666666666663</v>
      </c>
      <c r="F120" s="37">
        <f>J118</f>
        <v>5.5</v>
      </c>
      <c r="G120" s="67">
        <f>D120+E120*F120</f>
        <v>4.3333333333333339</v>
      </c>
    </row>
    <row r="121" spans="1:14" ht="16" customHeight="1" thickBot="1">
      <c r="C121" s="21" t="s">
        <v>5</v>
      </c>
    </row>
    <row r="122" spans="1:14" ht="17" thickBot="1">
      <c r="A122" s="39"/>
      <c r="B122" s="66"/>
      <c r="C122" s="41"/>
      <c r="D122" s="42" t="s">
        <v>67</v>
      </c>
      <c r="E122" s="43" t="s">
        <v>68</v>
      </c>
      <c r="F122" s="79" t="s">
        <v>57</v>
      </c>
      <c r="G122" s="80" t="s">
        <v>58</v>
      </c>
      <c r="J122" s="39"/>
      <c r="K122" s="39"/>
      <c r="L122" s="39"/>
      <c r="M122" s="39"/>
      <c r="N122" s="39"/>
    </row>
    <row r="123" spans="1:14" ht="17" thickBot="1">
      <c r="A123" s="39"/>
      <c r="B123" s="66"/>
      <c r="C123" s="46" t="s">
        <v>69</v>
      </c>
      <c r="D123" s="47">
        <f>$D$87</f>
        <v>5.25</v>
      </c>
      <c r="E123" s="47">
        <f>$G$120</f>
        <v>4.3333333333333339</v>
      </c>
      <c r="F123" s="50">
        <f t="shared" ref="F123:F128" si="7">E123/D123</f>
        <v>0.82539682539682546</v>
      </c>
      <c r="G123" s="78">
        <f t="shared" ref="G123:G128" si="8">(E123-D123)/D123</f>
        <v>-0.17460317460317448</v>
      </c>
      <c r="J123" s="39"/>
      <c r="K123" s="39"/>
      <c r="L123" s="39"/>
      <c r="M123" s="39"/>
      <c r="N123" s="39"/>
    </row>
    <row r="124" spans="1:14" ht="17" thickBot="1">
      <c r="A124" s="39"/>
      <c r="B124" s="66"/>
      <c r="C124" s="42" t="s">
        <v>70</v>
      </c>
      <c r="D124" s="48">
        <f>$K$85</f>
        <v>4.125</v>
      </c>
      <c r="E124" s="48">
        <f>$J$118</f>
        <v>5.5</v>
      </c>
      <c r="F124" s="50">
        <f t="shared" si="7"/>
        <v>1.3333333333333333</v>
      </c>
      <c r="G124" s="78">
        <f t="shared" si="8"/>
        <v>0.33333333333333331</v>
      </c>
      <c r="J124" s="39"/>
      <c r="K124" s="39"/>
      <c r="L124" s="39"/>
      <c r="M124" s="39"/>
      <c r="N124" s="39"/>
    </row>
    <row r="125" spans="1:14" ht="17" thickBot="1">
      <c r="A125" s="39"/>
      <c r="B125" s="66"/>
      <c r="C125" s="42" t="s">
        <v>71</v>
      </c>
      <c r="D125" s="49">
        <f>$J$87</f>
        <v>21.65625</v>
      </c>
      <c r="E125" s="49">
        <f>E123*E124</f>
        <v>23.833333333333336</v>
      </c>
      <c r="F125" s="50">
        <f t="shared" si="7"/>
        <v>1.1005291005291007</v>
      </c>
      <c r="G125" s="78">
        <f t="shared" si="8"/>
        <v>0.10052910052910063</v>
      </c>
      <c r="J125" s="39"/>
      <c r="K125" s="39"/>
      <c r="L125" s="39"/>
      <c r="M125" s="39"/>
      <c r="N125" s="39"/>
    </row>
    <row r="126" spans="1:14" ht="17" thickBot="1">
      <c r="A126" s="39"/>
      <c r="B126" s="66"/>
      <c r="C126" s="42" t="s">
        <v>72</v>
      </c>
      <c r="D126" s="49">
        <f>D89</f>
        <v>10.3125</v>
      </c>
      <c r="E126" s="49">
        <f>D83*J118</f>
        <v>13.75</v>
      </c>
      <c r="F126" s="50">
        <f t="shared" si="7"/>
        <v>1.3333333333333333</v>
      </c>
      <c r="G126" s="78">
        <f t="shared" si="8"/>
        <v>0.33333333333333331</v>
      </c>
      <c r="J126" s="39"/>
      <c r="K126" s="39"/>
      <c r="L126" s="39"/>
      <c r="M126" s="39"/>
      <c r="N126" s="39"/>
    </row>
    <row r="127" spans="1:14" ht="17" thickBot="1">
      <c r="A127" s="39"/>
      <c r="B127" s="66"/>
      <c r="C127" s="42" t="s">
        <v>74</v>
      </c>
      <c r="D127" s="49">
        <f>D125-D126</f>
        <v>11.34375</v>
      </c>
      <c r="E127" s="49">
        <f>E125-E126</f>
        <v>10.083333333333336</v>
      </c>
      <c r="F127" s="50">
        <f t="shared" si="7"/>
        <v>0.88888888888888906</v>
      </c>
      <c r="G127" s="78">
        <f t="shared" si="8"/>
        <v>-0.1111111111111109</v>
      </c>
      <c r="J127" s="39"/>
      <c r="K127" s="39"/>
      <c r="L127" s="39"/>
      <c r="M127" s="39"/>
      <c r="N127" s="39"/>
    </row>
    <row r="128" spans="1:14" ht="17" thickBot="1">
      <c r="A128" s="39"/>
      <c r="B128" s="66"/>
      <c r="C128" s="42" t="s">
        <v>73</v>
      </c>
      <c r="D128" s="50">
        <f>D127/D125</f>
        <v>0.52380952380952384</v>
      </c>
      <c r="E128" s="50">
        <f>E127/E125</f>
        <v>0.42307692307692313</v>
      </c>
      <c r="F128" s="50">
        <f t="shared" si="7"/>
        <v>0.80769230769230771</v>
      </c>
      <c r="G128" s="78">
        <f t="shared" si="8"/>
        <v>-0.19230769230769226</v>
      </c>
      <c r="J128" s="39"/>
      <c r="K128" s="39"/>
      <c r="L128" s="39"/>
      <c r="M128" s="39"/>
      <c r="N128" s="39"/>
    </row>
  </sheetData>
  <pageMargins left="0.3" right="0.3" top="0.65" bottom="0.65" header="0.5" footer="0.5"/>
  <pageSetup paperSize="0" scale="73" orientation="portrait" horizontalDpi="4294967292" verticalDpi="4294967292"/>
  <headerFooter alignWithMargins="0"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</dc:creator>
  <cp:keywords/>
  <dc:description/>
  <cp:lastModifiedBy>Phillip LeBel</cp:lastModifiedBy>
  <cp:lastPrinted>2009-03-31T23:21:36Z</cp:lastPrinted>
  <dcterms:created xsi:type="dcterms:W3CDTF">1998-11-04T18:36:00Z</dcterms:created>
  <dcterms:modified xsi:type="dcterms:W3CDTF">2021-11-21T15:14:27Z</dcterms:modified>
</cp:coreProperties>
</file>