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476" windowWidth="20060" windowHeight="13080" tabRatio="163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<sst xmlns="http://schemas.openxmlformats.org/spreadsheetml/2006/main" count="234" uniqueCount="168">
  <si>
    <t xml:space="preserve">and risk.  The opportunity is for greater economic integration, thus increasing prospects for economic growth.  </t>
  </si>
  <si>
    <t xml:space="preserve">Germany, Belgium, the Netherlands, Luxembourg, and Italy. Since then, the European Union has gone </t>
  </si>
  <si>
    <t xml:space="preserve">through a progressive transformation, marked notably by the Maastricht Accords of 1992 that established </t>
  </si>
  <si>
    <t xml:space="preserve">a timetable for harmonization of fiscal and factor market standards.  Maastricht also put into motion the </t>
  </si>
  <si>
    <t>Department of Economics and Finance</t>
  </si>
  <si>
    <t>Czech Republic</t>
  </si>
  <si>
    <t>Estonia</t>
  </si>
  <si>
    <t>Latvia</t>
  </si>
  <si>
    <t>Lithuania</t>
  </si>
  <si>
    <t>Poland</t>
  </si>
  <si>
    <t>France (1957)</t>
  </si>
  <si>
    <t>Germany (1957)</t>
  </si>
  <si>
    <t>Italy (1957)</t>
  </si>
  <si>
    <t>Netherlands (1957)</t>
  </si>
  <si>
    <t>Belgium (1957)</t>
  </si>
  <si>
    <t>Luxembourg (1957)</t>
  </si>
  <si>
    <t>Denmark (1973)</t>
  </si>
  <si>
    <t>Ireland (1973)</t>
  </si>
  <si>
    <t>Greece (1981)</t>
  </si>
  <si>
    <t>Spain (1986)</t>
  </si>
  <si>
    <t>Portugal (1986)</t>
  </si>
  <si>
    <t>Sweden (1995)</t>
  </si>
  <si>
    <t>Finland (1995)</t>
  </si>
  <si>
    <t>Austria (1995)</t>
  </si>
  <si>
    <t>U.K. (1973)</t>
  </si>
  <si>
    <t>Malta (2004)</t>
  </si>
  <si>
    <t>Slovenia (2004)</t>
  </si>
  <si>
    <t>Czech Rep. (2004)</t>
  </si>
  <si>
    <t>Hungary (2004)</t>
  </si>
  <si>
    <t xml:space="preserve">Union.  It should be noted that present-day Germany, which was re-united in 1993, once had its west </t>
  </si>
  <si>
    <t xml:space="preserve">in NATO and the European Union, while East Germany was a member of the Warsaw Pact under </t>
  </si>
  <si>
    <t>control of the then Soviet Union.</t>
  </si>
  <si>
    <t>Romania (?)</t>
  </si>
  <si>
    <t>Turkey (?)</t>
  </si>
  <si>
    <t>Russian Fed. (?)</t>
  </si>
  <si>
    <t xml:space="preserve">     In a increasingly interdependent world, three regional economic groupings have emerged, namely, NAFTA</t>
  </si>
  <si>
    <t xml:space="preserve">     The principal risk is the challenge of creating a political regime in which the declining sovereignty of </t>
  </si>
  <si>
    <t xml:space="preserve">historical nation states is replaced by an emerging United States of Europe.  Thus far, enlargement has </t>
  </si>
  <si>
    <t xml:space="preserve">been conditioned by fashioning rules such as qualified majority voting in which some fiscal issues that </t>
  </si>
  <si>
    <t xml:space="preserve">affect social policy reside with individual states, leaving the balance to be determined by the European </t>
  </si>
  <si>
    <t xml:space="preserve">Parliament in Strasbourg, along with the European Commission in Brussels.  With this background, </t>
  </si>
  <si>
    <t xml:space="preserve">we provide below a profile of the various nation-states involved in the ongoing definition of the European </t>
  </si>
  <si>
    <t xml:space="preserve">taken place, most of these countries have taken steps to join the European Union.  These steps began with </t>
  </si>
  <si>
    <t xml:space="preserve">declarations of political independence, followed by some joining NATO, the North Atlantic Treaty </t>
  </si>
  <si>
    <t xml:space="preserve">Organization that historically served as a strategic buffer against the Warsaw Pact countries, and finally </t>
  </si>
  <si>
    <t xml:space="preserve">application for full admission to the European Union.  Enlarging the European Union entails both opportunity </t>
  </si>
  <si>
    <t>Romania</t>
  </si>
  <si>
    <t>Bulgaria</t>
  </si>
  <si>
    <t>Hungary</t>
  </si>
  <si>
    <t>Slovenia</t>
  </si>
  <si>
    <t>EU Total/Average</t>
  </si>
  <si>
    <t>Population</t>
  </si>
  <si>
    <t>GDP</t>
  </si>
  <si>
    <t>millions</t>
  </si>
  <si>
    <t>¤Billions</t>
  </si>
  <si>
    <t>GDP per</t>
  </si>
  <si>
    <t>capita</t>
  </si>
  <si>
    <t>¤Euros</t>
  </si>
  <si>
    <t>Relative</t>
  </si>
  <si>
    <t>to EU</t>
  </si>
  <si>
    <t>Average</t>
  </si>
  <si>
    <t>Growth</t>
  </si>
  <si>
    <t>Higher</t>
  </si>
  <si>
    <t>Ed.Spdg.</t>
  </si>
  <si>
    <t>%GDP</t>
  </si>
  <si>
    <t>Telephones</t>
  </si>
  <si>
    <t>per 100</t>
  </si>
  <si>
    <t>people</t>
  </si>
  <si>
    <t>Life</t>
  </si>
  <si>
    <t>Expectancy</t>
  </si>
  <si>
    <t>at birth</t>
  </si>
  <si>
    <t>Dimensions of East European Economies</t>
  </si>
  <si>
    <t>The European Union and Its Prospective Enlargement</t>
  </si>
  <si>
    <r>
      <t xml:space="preserve">"Europe and the Outside World," </t>
    </r>
    <r>
      <rPr>
        <i/>
        <sz val="12"/>
        <rFont val="Helv"/>
        <family val="0"/>
      </rPr>
      <t>Financial Times</t>
    </r>
    <r>
      <rPr>
        <sz val="12"/>
        <rFont val="Helv"/>
        <family val="0"/>
      </rPr>
      <t>, April 29, 2004, p. 11</t>
    </r>
  </si>
  <si>
    <t>National Defense in the European Union</t>
  </si>
  <si>
    <t xml:space="preserve">establishment of a common currency, the Euro, and which began to function in 1999 on an accounting basis, </t>
  </si>
  <si>
    <t xml:space="preserve">with a projection for fully circulating and convertible currency by 2002.  As this has taken place, the collapse </t>
  </si>
  <si>
    <t xml:space="preserve">of the communist regime in Russia in 1991 accelerated the path of political decentralization in a number of </t>
  </si>
  <si>
    <t>countries in East and Central Europe that once comprised the Warsaw Pact.  As political decentralization has</t>
  </si>
  <si>
    <t xml:space="preserve">per capita GDP's, the global mean and median per capita GDP are lower (at approximately 23.7 percent </t>
  </si>
  <si>
    <t>of the existing membership), thus reducing the enlarged per capita GDP by approximately 13 percent</t>
  </si>
  <si>
    <t>from $22,539 to $19.674.  What new members hope to accomplish are faster rates of growth in per capita</t>
  </si>
  <si>
    <t>GDP that membership affords, drawing on the example of such earlier successful small countries such as</t>
  </si>
  <si>
    <t>Ireland.</t>
  </si>
  <si>
    <t>Bulgaria (?)</t>
  </si>
  <si>
    <t>Total (2004)</t>
  </si>
  <si>
    <t>Mean (2004)</t>
  </si>
  <si>
    <t>Median (2004)</t>
  </si>
  <si>
    <t xml:space="preserve">(the North American Free Trade Association) consisting of Canada, Mexico, and the United States, Japan, </t>
  </si>
  <si>
    <t xml:space="preserve">and the European Community, or European Union.  The European Union has grown out of the Common Market, </t>
  </si>
  <si>
    <t xml:space="preserve">which was established by the Treaty of Rome in 1957, and which then consisted of six countries:  France, </t>
  </si>
  <si>
    <t>Denmark</t>
  </si>
  <si>
    <t>Sweden</t>
  </si>
  <si>
    <t>Finland</t>
  </si>
  <si>
    <t>Austria</t>
  </si>
  <si>
    <t>Total</t>
  </si>
  <si>
    <t>Mean</t>
  </si>
  <si>
    <t>Median</t>
  </si>
  <si>
    <t>$U.S.</t>
  </si>
  <si>
    <t>($U.S.millions)</t>
  </si>
  <si>
    <t>Malta</t>
  </si>
  <si>
    <t>Cyprus</t>
  </si>
  <si>
    <t>Current Member Countries</t>
  </si>
  <si>
    <t>PCGDP</t>
  </si>
  <si>
    <t>Montclair State University</t>
  </si>
  <si>
    <t>School of Business</t>
  </si>
  <si>
    <t xml:space="preserve">     Creating a community of nation-states that can act in concert becomes critical in the area of national</t>
  </si>
  <si>
    <t xml:space="preserve">defense.  Will the EU replace NATO as a security force in Europe, will it compete with NATO (I.e., differ from </t>
  </si>
  <si>
    <t>NATO member United States on key issues), or work to develop a complementary security mission.  While these</t>
  </si>
  <si>
    <t xml:space="preserve">questions remain to be determined. One useful measure is the extent of armed forces, even though this does </t>
  </si>
  <si>
    <t xml:space="preserve">not consider technological advantages in which soldiers become relatively less important.  </t>
  </si>
  <si>
    <t>Armed Forces</t>
  </si>
  <si>
    <t>('000, in 2002)</t>
  </si>
  <si>
    <t>UK</t>
  </si>
  <si>
    <t>EU 15</t>
  </si>
  <si>
    <t>Rate</t>
  </si>
  <si>
    <t>Pop.</t>
  </si>
  <si>
    <t xml:space="preserve">New Members </t>
  </si>
  <si>
    <t>('000)</t>
  </si>
  <si>
    <t>Expanded and Prospect Member Countries</t>
  </si>
  <si>
    <t>Slovakia (2004)</t>
  </si>
  <si>
    <t>Cyprus (2004)</t>
  </si>
  <si>
    <t>Poland (2004)</t>
  </si>
  <si>
    <t>Lithuania (2004)</t>
  </si>
  <si>
    <t>Latvia (2004)</t>
  </si>
  <si>
    <t>Estonia (2004)</t>
  </si>
  <si>
    <t xml:space="preserve">     On May 1, 2004, the EU expanded from its 15 members to 25, thus adding 75.14 million people </t>
  </si>
  <si>
    <t xml:space="preserve">with an additional $350 billion collective GDP.  At the same time, since these newer members have smaller </t>
  </si>
  <si>
    <t>France</t>
  </si>
  <si>
    <t>Germany</t>
  </si>
  <si>
    <t>Italy</t>
  </si>
  <si>
    <t>Belgium</t>
  </si>
  <si>
    <t>Netherlands</t>
  </si>
  <si>
    <t>Luxembourg</t>
  </si>
  <si>
    <t>PC GDP</t>
  </si>
  <si>
    <t>Enlarged Union Profile</t>
  </si>
  <si>
    <t>Ressources and Expenditures of the European Community Budget</t>
  </si>
  <si>
    <t>VAT</t>
  </si>
  <si>
    <t>GNP Receipts</t>
  </si>
  <si>
    <t>EU Taxes</t>
  </si>
  <si>
    <t>Composition of EU Fiscal Resources</t>
  </si>
  <si>
    <t>Composition of Community Expenditures</t>
  </si>
  <si>
    <t>Restructuring</t>
  </si>
  <si>
    <t>Internal</t>
  </si>
  <si>
    <t>Foreign</t>
  </si>
  <si>
    <t>Operations</t>
  </si>
  <si>
    <t>Misc.</t>
  </si>
  <si>
    <t>Member Country Share Contributions</t>
  </si>
  <si>
    <t>of the EU Budget, 1997</t>
  </si>
  <si>
    <t>Financing</t>
  </si>
  <si>
    <t>Exenditures</t>
  </si>
  <si>
    <t>Policy</t>
  </si>
  <si>
    <t>FEOGA*</t>
  </si>
  <si>
    <t>*Fonds d'orientation et de garantie agricole (Agricultural Stabilization Fund)</t>
  </si>
  <si>
    <t>CAP* Exps.</t>
  </si>
  <si>
    <t>*CAP (Common Agricultural Policy)</t>
  </si>
  <si>
    <t>Sources:</t>
  </si>
  <si>
    <r>
      <t>_________,</t>
    </r>
    <r>
      <rPr>
        <i/>
        <sz val="12"/>
        <rFont val="Helv"/>
        <family val="0"/>
      </rPr>
      <t xml:space="preserve"> l'Etat de la France, 1999-2000</t>
    </r>
    <r>
      <rPr>
        <sz val="12"/>
        <rFont val="Helv"/>
        <family val="0"/>
      </rPr>
      <t>.  (Paris, France:  éditions la découverte, 1999).</t>
    </r>
  </si>
  <si>
    <r>
      <t xml:space="preserve">World Bank, </t>
    </r>
    <r>
      <rPr>
        <i/>
        <sz val="12"/>
        <rFont val="Helv"/>
        <family val="0"/>
      </rPr>
      <t>World Development Report, 2000</t>
    </r>
    <r>
      <rPr>
        <sz val="12"/>
        <rFont val="Helv"/>
        <family val="0"/>
      </rPr>
      <t>.  (New York:  Oxford University Press, 2000).</t>
    </r>
  </si>
  <si>
    <t xml:space="preserve">P. LeBel       </t>
  </si>
  <si>
    <t>United Kingdom</t>
  </si>
  <si>
    <t>Spain</t>
  </si>
  <si>
    <t>Portugal</t>
  </si>
  <si>
    <t>Ireland</t>
  </si>
  <si>
    <t>Greece</t>
  </si>
  <si>
    <r>
      <t xml:space="preserve">"EU Enlargement", </t>
    </r>
    <r>
      <rPr>
        <i/>
        <sz val="12"/>
        <rFont val="Helv"/>
        <family val="0"/>
      </rPr>
      <t>Financial Times</t>
    </r>
    <r>
      <rPr>
        <sz val="12"/>
        <rFont val="Helv"/>
        <family val="0"/>
      </rPr>
      <t xml:space="preserve"> Special Report, April 27, 2004</t>
    </r>
  </si>
  <si>
    <t>©2004, 2000</t>
  </si>
  <si>
    <t>Slovakia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</si>
</sst>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¤#,##0.0"/>
    <numFmt numFmtId="166" formatCode="&quot;$&quot;#,##0"/>
    <numFmt numFmtId="167" formatCode="&quot;$&quot;#,##0.00"/>
    <numFmt numFmtId="168" formatCode="0.000"/>
    <numFmt numFmtId="169" formatCode="0.0000"/>
  </numFmts>
  <fonts count="25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8"/>
      <name val="Phyllis"/>
      <family val="0"/>
    </font>
    <font>
      <b/>
      <sz val="12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1.5"/>
      <name val="Helv"/>
      <family val="0"/>
    </font>
    <font>
      <b/>
      <sz val="11.5"/>
      <color indexed="12"/>
      <name val="Helv"/>
      <family val="0"/>
    </font>
    <font>
      <b/>
      <sz val="11.5"/>
      <color indexed="8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8.75"/>
      <color indexed="12"/>
      <name val="Helv"/>
      <family val="0"/>
    </font>
    <font>
      <sz val="8.75"/>
      <name val="Helv"/>
      <family val="0"/>
    </font>
    <font>
      <b/>
      <sz val="8.75"/>
      <name val="Helv"/>
      <family val="0"/>
    </font>
    <font>
      <b/>
      <sz val="10"/>
      <color indexed="12"/>
      <name val="Helv"/>
      <family val="0"/>
    </font>
    <font>
      <b/>
      <sz val="8.5"/>
      <color indexed="8"/>
      <name val="Helv"/>
      <family val="0"/>
    </font>
    <font>
      <sz val="8.25"/>
      <name val="Helv"/>
      <family val="0"/>
    </font>
    <font>
      <b/>
      <sz val="10"/>
      <name val="Helv"/>
      <family val="0"/>
    </font>
    <font>
      <b/>
      <sz val="10.75"/>
      <color indexed="12"/>
      <name val="Helv"/>
      <family val="0"/>
    </font>
    <font>
      <i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10" fontId="7" fillId="0" borderId="4" xfId="0" applyNumberFormat="1" applyFont="1" applyBorder="1" applyAlignment="1">
      <alignment/>
    </xf>
    <xf numFmtId="164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7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10" fontId="7" fillId="0" borderId="5" xfId="0" applyNumberFormat="1" applyFont="1" applyBorder="1" applyAlignment="1">
      <alignment/>
    </xf>
    <xf numFmtId="164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164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/>
    </xf>
    <xf numFmtId="165" fontId="7" fillId="0" borderId="4" xfId="0" applyNumberFormat="1" applyFont="1" applyBorder="1" applyAlignment="1">
      <alignment/>
    </xf>
    <xf numFmtId="165" fontId="7" fillId="0" borderId="5" xfId="0" applyNumberFormat="1" applyFont="1" applyBorder="1" applyAlignment="1">
      <alignment/>
    </xf>
    <xf numFmtId="165" fontId="7" fillId="0" borderId="6" xfId="0" applyNumberFormat="1" applyFont="1" applyBorder="1" applyAlignment="1">
      <alignment/>
    </xf>
    <xf numFmtId="0" fontId="4" fillId="0" borderId="0" xfId="0" applyFont="1" applyAlignment="1">
      <alignment horizontal="right"/>
    </xf>
    <xf numFmtId="166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/>
    </xf>
    <xf numFmtId="166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166" fontId="7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166" fontId="7" fillId="0" borderId="2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/>
    </xf>
    <xf numFmtId="166" fontId="7" fillId="0" borderId="2" xfId="0" applyNumberFormat="1" applyFont="1" applyBorder="1" applyAlignment="1">
      <alignment/>
    </xf>
    <xf numFmtId="166" fontId="7" fillId="0" borderId="3" xfId="0" applyNumberFormat="1" applyFont="1" applyBorder="1" applyAlignment="1">
      <alignment/>
    </xf>
    <xf numFmtId="166" fontId="7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66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20" fillId="0" borderId="14" xfId="0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2" fontId="7" fillId="0" borderId="1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166" fontId="7" fillId="0" borderId="18" xfId="0" applyNumberFormat="1" applyFont="1" applyBorder="1" applyAlignment="1">
      <alignment horizontal="center"/>
    </xf>
    <xf numFmtId="166" fontId="20" fillId="0" borderId="18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17" fillId="0" borderId="8" xfId="0" applyFont="1" applyBorder="1" applyAlignment="1">
      <alignment/>
    </xf>
    <xf numFmtId="0" fontId="17" fillId="0" borderId="8" xfId="0" applyFont="1" applyBorder="1" applyAlignment="1">
      <alignment horizontal="right"/>
    </xf>
    <xf numFmtId="166" fontId="17" fillId="0" borderId="8" xfId="0" applyNumberFormat="1" applyFont="1" applyBorder="1" applyAlignment="1">
      <alignment horizontal="center"/>
    </xf>
    <xf numFmtId="166" fontId="17" fillId="0" borderId="8" xfId="0" applyNumberFormat="1" applyFont="1" applyBorder="1" applyAlignment="1">
      <alignment/>
    </xf>
    <xf numFmtId="0" fontId="7" fillId="0" borderId="18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7" fillId="0" borderId="12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169" fontId="7" fillId="0" borderId="0" xfId="0" applyNumberFormat="1" applyFont="1" applyBorder="1" applyAlignment="1">
      <alignment horizontal="center"/>
    </xf>
    <xf numFmtId="169" fontId="4" fillId="0" borderId="0" xfId="0" applyNumberFormat="1" applyFont="1" applyAlignment="1">
      <alignment/>
    </xf>
    <xf numFmtId="0" fontId="20" fillId="0" borderId="18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9" fontId="7" fillId="0" borderId="12" xfId="0" applyNumberFormat="1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0" fontId="17" fillId="0" borderId="20" xfId="0" applyFont="1" applyBorder="1" applyAlignment="1">
      <alignment/>
    </xf>
    <xf numFmtId="169" fontId="17" fillId="0" borderId="21" xfId="0" applyNumberFormat="1" applyFont="1" applyBorder="1" applyAlignment="1">
      <alignment horizontal="center"/>
    </xf>
    <xf numFmtId="169" fontId="17" fillId="0" borderId="22" xfId="0" applyNumberFormat="1" applyFont="1" applyBorder="1" applyAlignment="1">
      <alignment horizontal="center"/>
    </xf>
    <xf numFmtId="0" fontId="17" fillId="0" borderId="23" xfId="0" applyFont="1" applyBorder="1" applyAlignment="1">
      <alignment/>
    </xf>
    <xf numFmtId="169" fontId="17" fillId="0" borderId="24" xfId="0" applyNumberFormat="1" applyFont="1" applyBorder="1" applyAlignment="1">
      <alignment horizontal="center"/>
    </xf>
    <xf numFmtId="169" fontId="17" fillId="0" borderId="25" xfId="0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168" fontId="7" fillId="0" borderId="1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6" fontId="7" fillId="0" borderId="12" xfId="0" applyNumberFormat="1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166" fontId="20" fillId="0" borderId="18" xfId="0" applyNumberFormat="1" applyFont="1" applyBorder="1" applyAlignment="1">
      <alignment horizontal="left"/>
    </xf>
    <xf numFmtId="0" fontId="20" fillId="0" borderId="0" xfId="0" applyFont="1" applyAlignment="1">
      <alignment horizontal="center"/>
    </xf>
    <xf numFmtId="164" fontId="7" fillId="0" borderId="26" xfId="0" applyNumberFormat="1" applyFont="1" applyBorder="1" applyAlignment="1">
      <alignment/>
    </xf>
    <xf numFmtId="165" fontId="7" fillId="0" borderId="26" xfId="0" applyNumberFormat="1" applyFont="1" applyBorder="1" applyAlignment="1">
      <alignment/>
    </xf>
    <xf numFmtId="164" fontId="7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right"/>
    </xf>
    <xf numFmtId="164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10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164" fontId="4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10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right"/>
    </xf>
    <xf numFmtId="164" fontId="4" fillId="0" borderId="6" xfId="0" applyNumberFormat="1" applyFont="1" applyBorder="1" applyAlignment="1">
      <alignment/>
    </xf>
    <xf numFmtId="10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East European Population</a:t>
            </a:r>
            <a:r>
              <a:rPr lang="en-US" cap="none" sz="875" b="0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875" b="1" i="0" u="none" baseline="0">
                <a:latin typeface="Helv"/>
                <a:ea typeface="Helv"/>
                <a:cs typeface="Helv"/>
              </a:rPr>
              <a:t>1999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Sheet1!$E$161</c:f>
              <c:strCache>
                <c:ptCount val="1"/>
                <c:pt idx="0">
                  <c:v>Population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Vert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75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narHorz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Sheet1!$D$162:$D$171</c:f>
              <c:strCache/>
            </c:strRef>
          </c:cat>
          <c:val>
            <c:numRef>
              <c:f>Sheet1!$E$162:$E$171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East European GDP
</a:t>
            </a:r>
            <a:r>
              <a:rPr lang="en-US" cap="none" sz="115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1999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Sheet1!$H$161</c:f>
              <c:strCache>
                <c:ptCount val="1"/>
                <c:pt idx="0">
                  <c:v>GDP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narHorz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75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pct60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nar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Helv"/>
                    <a:ea typeface="Helv"/>
                    <a:cs typeface="Helv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Sheet1!$G$162:$G$171</c:f>
              <c:strCache/>
            </c:strRef>
          </c:cat>
          <c:val>
            <c:numRef>
              <c:f>Sheet1!$H$162:$H$171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GDP in the European Union
</a:t>
            </a:r>
            <a:r>
              <a:rPr lang="en-US" cap="none" sz="85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2000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9999FF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narVert">
                <a:fgClr>
                  <a:srgbClr val="993366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pct75">
                <a:fgClr>
                  <a:srgbClr val="FFFFCC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narHorz">
                <a:fgClr>
                  <a:srgbClr val="CCFFFF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pct60">
                <a:fgClr>
                  <a:srgbClr val="660066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6"/>
            <c:spPr>
              <a:pattFill prst="dkDnDiag">
                <a:fgClr>
                  <a:srgbClr val="0066CC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7"/>
            <c:spPr>
              <a:pattFill prst="trellis">
                <a:fgClr>
                  <a:srgbClr val="CCCCFF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8"/>
            <c:spPr>
              <a:pattFill prst="pct70">
                <a:fgClr>
                  <a:srgbClr val="00008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9"/>
            <c:spPr>
              <a:pattFill prst="narVert">
                <a:fgClr>
                  <a:srgbClr val="FF00FF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0"/>
            <c:spPr>
              <a:pattFill prst="narVert">
                <a:fgClr>
                  <a:srgbClr val="FFFF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1"/>
            <c:spPr>
              <a:pattFill prst="smGrid">
                <a:fgClr>
                  <a:srgbClr val="00FFFF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2"/>
            <c:spPr>
              <a:pattFill prst="pct70">
                <a:fgClr>
                  <a:srgbClr val="80008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3"/>
            <c:spPr>
              <a:pattFill prst="narHorz">
                <a:fgClr>
                  <a:srgbClr val="8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4"/>
            <c:spPr>
              <a:pattFill prst="narVert">
                <a:fgClr>
                  <a:srgbClr val="00808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Sheet1!$C$36:$C$50</c:f>
              <c:strCache/>
            </c:strRef>
          </c:cat>
          <c:val>
            <c:numRef>
              <c:f>Sheet1!$F$36:$F$50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GDP in
Prospective EU Member Countries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pct50">
                <a:fgClr>
                  <a:srgbClr val="993366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ltHorz">
                <a:fgClr>
                  <a:srgbClr val="FFFFCC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pct60">
                <a:fgClr>
                  <a:srgbClr val="CCFFFF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dkDnDiag">
                <a:fgClr>
                  <a:srgbClr val="660066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5"/>
            <c:spPr>
              <a:pattFill prst="dkUpDiag">
                <a:fgClr>
                  <a:srgbClr val="FF808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6"/>
            <c:spPr>
              <a:pattFill prst="narVert">
                <a:fgClr>
                  <a:srgbClr val="0066CC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7"/>
            <c:spPr>
              <a:pattFill prst="trellis">
                <a:fgClr>
                  <a:srgbClr val="CCCCFF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8"/>
            <c:spPr>
              <a:pattFill prst="pct60">
                <a:fgClr>
                  <a:srgbClr val="00008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2"/>
            <c:spPr>
              <a:pattFill prst="narVert">
                <a:fgClr>
                  <a:srgbClr val="80008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Helv"/>
                    <a:ea typeface="Helv"/>
                    <a:cs typeface="Helv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Sheet1!$H$36:$H$48</c:f>
              <c:strCache/>
            </c:strRef>
          </c:cat>
          <c:val>
            <c:numRef>
              <c:f>Sheet1!$K$36:$K$48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0.3985</cdr:x>
      <cdr:y>0.92025</cdr:y>
    </cdr:from>
    <cdr:to>
      <cdr:x>0.52575</cdr:x>
      <cdr:y>0.9595</cdr:y>
    </cdr:to>
    <cdr:sp>
      <cdr:nvSpPr>
        <cdr:cNvPr id="1" name="TextBox 1"/>
        <cdr:cNvSpPr txBox="1">
          <a:spLocks noChangeArrowheads="1"/>
        </cdr:cNvSpPr>
      </cdr:nvSpPr>
      <cdr:spPr>
        <a:xfrm>
          <a:off x="3067050" y="3562350"/>
          <a:ext cx="981075" cy="1524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Helv"/>
              <a:ea typeface="Helv"/>
              <a:cs typeface="Helv"/>
            </a:rPr>
            <a:t>Total</a:t>
          </a:r>
          <a:r>
            <a:rPr lang="en-US" cap="none" sz="800" b="0" i="0" u="none" baseline="0">
              <a:latin typeface="Helv"/>
              <a:ea typeface="Helv"/>
              <a:cs typeface="Helv"/>
            </a:rPr>
            <a:t> = 104.7 million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0.35625</cdr:x>
      <cdr:y>0.91375</cdr:y>
    </cdr:from>
    <cdr:to>
      <cdr:x>0.562</cdr:x>
      <cdr:y>0.952</cdr:y>
    </cdr:to>
    <cdr:sp>
      <cdr:nvSpPr>
        <cdr:cNvPr id="1" name="TextBox 1"/>
        <cdr:cNvSpPr txBox="1">
          <a:spLocks noChangeArrowheads="1"/>
        </cdr:cNvSpPr>
      </cdr:nvSpPr>
      <cdr:spPr>
        <a:xfrm>
          <a:off x="2771775" y="4552950"/>
          <a:ext cx="1600200" cy="1905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Total = ¤341.4 billion Euros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159</xdr:row>
      <xdr:rowOff>152400</xdr:rowOff>
    </xdr:from>
    <xdr:to>
      <xdr:col>10</xdr:col>
      <xdr:colOff>314325</xdr:colOff>
      <xdr:row>179</xdr:row>
      <xdr:rowOff>19050</xdr:rowOff>
    </xdr:to>
    <xdr:graphicFrame>
      <xdr:nvGraphicFramePr>
        <xdr:cNvPr id="1" name="Chart 1"/>
        <xdr:cNvGraphicFramePr/>
      </xdr:nvGraphicFramePr>
      <xdr:xfrm>
        <a:off x="323850" y="26670000"/>
        <a:ext cx="77152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180</xdr:row>
      <xdr:rowOff>57150</xdr:rowOff>
    </xdr:from>
    <xdr:to>
      <xdr:col>10</xdr:col>
      <xdr:colOff>390525</xdr:colOff>
      <xdr:row>205</xdr:row>
      <xdr:rowOff>47625</xdr:rowOff>
    </xdr:to>
    <xdr:graphicFrame>
      <xdr:nvGraphicFramePr>
        <xdr:cNvPr id="2" name="Chart 2"/>
        <xdr:cNvGraphicFramePr/>
      </xdr:nvGraphicFramePr>
      <xdr:xfrm>
        <a:off x="333375" y="30784800"/>
        <a:ext cx="7781925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118</xdr:row>
      <xdr:rowOff>133350</xdr:rowOff>
    </xdr:from>
    <xdr:to>
      <xdr:col>5</xdr:col>
      <xdr:colOff>838200</xdr:colOff>
      <xdr:row>138</xdr:row>
      <xdr:rowOff>85725</xdr:rowOff>
    </xdr:to>
    <xdr:graphicFrame>
      <xdr:nvGraphicFramePr>
        <xdr:cNvPr id="3" name="Chart 4"/>
        <xdr:cNvGraphicFramePr/>
      </xdr:nvGraphicFramePr>
      <xdr:xfrm>
        <a:off x="66675" y="19964400"/>
        <a:ext cx="44100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857250</xdr:colOff>
      <xdr:row>118</xdr:row>
      <xdr:rowOff>152400</xdr:rowOff>
    </xdr:from>
    <xdr:to>
      <xdr:col>11</xdr:col>
      <xdr:colOff>161925</xdr:colOff>
      <xdr:row>138</xdr:row>
      <xdr:rowOff>85725</xdr:rowOff>
    </xdr:to>
    <xdr:graphicFrame>
      <xdr:nvGraphicFramePr>
        <xdr:cNvPr id="4" name="Chart 5"/>
        <xdr:cNvGraphicFramePr/>
      </xdr:nvGraphicFramePr>
      <xdr:xfrm>
        <a:off x="4495800" y="19983450"/>
        <a:ext cx="429577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8"/>
  <sheetViews>
    <sheetView tabSelected="1" zoomScale="125" zoomScaleNormal="125" workbookViewId="0" topLeftCell="A1">
      <selection activeCell="B3" sqref="B3"/>
    </sheetView>
  </sheetViews>
  <sheetFormatPr defaultColWidth="11.421875" defaultRowHeight="12"/>
  <cols>
    <col min="1" max="1" width="3.8515625" style="1" customWidth="1"/>
    <col min="2" max="2" width="10.00390625" style="1" customWidth="1"/>
    <col min="3" max="3" width="10.57421875" style="1" customWidth="1"/>
    <col min="4" max="4" width="16.140625" style="1" customWidth="1"/>
    <col min="5" max="5" width="14.00390625" style="1" bestFit="1" customWidth="1"/>
    <col min="6" max="6" width="14.421875" style="1" bestFit="1" customWidth="1"/>
    <col min="7" max="7" width="12.00390625" style="1" customWidth="1"/>
    <col min="8" max="8" width="18.421875" style="1" customWidth="1"/>
    <col min="9" max="9" width="8.00390625" style="1" customWidth="1"/>
    <col min="10" max="10" width="8.421875" style="1" customWidth="1"/>
    <col min="11" max="11" width="13.57421875" style="1" customWidth="1"/>
    <col min="12" max="12" width="8.00390625" style="1" customWidth="1"/>
    <col min="13" max="13" width="3.421875" style="1" customWidth="1"/>
    <col min="14" max="14" width="7.57421875" style="1" customWidth="1"/>
    <col min="15" max="16384" width="11.00390625" style="1" customWidth="1"/>
  </cols>
  <sheetData>
    <row r="1" ht="24.75">
      <c r="F1" s="2" t="s">
        <v>104</v>
      </c>
    </row>
    <row r="2" ht="12.75">
      <c r="F2" s="3" t="s">
        <v>105</v>
      </c>
    </row>
    <row r="3" ht="12.75">
      <c r="F3" s="3" t="s">
        <v>4</v>
      </c>
    </row>
    <row r="4" spans="2:11" ht="13.5" thickBot="1">
      <c r="B4" s="1" t="s">
        <v>166</v>
      </c>
      <c r="K4" s="4" t="s">
        <v>159</v>
      </c>
    </row>
    <row r="5" spans="3:11" ht="13.5" thickBot="1">
      <c r="C5" s="25"/>
      <c r="D5" s="26"/>
      <c r="E5" s="26"/>
      <c r="F5" s="27" t="s">
        <v>72</v>
      </c>
      <c r="G5" s="26"/>
      <c r="H5" s="26"/>
      <c r="I5" s="28"/>
      <c r="K5" s="4"/>
    </row>
    <row r="6" ht="12.75">
      <c r="L6" s="4"/>
    </row>
    <row r="7" spans="2:12" ht="12.75">
      <c r="B7" s="1" t="s">
        <v>35</v>
      </c>
      <c r="L7" s="4"/>
    </row>
    <row r="8" spans="2:12" ht="12.75">
      <c r="B8" s="1" t="s">
        <v>88</v>
      </c>
      <c r="L8" s="4"/>
    </row>
    <row r="9" spans="2:12" ht="12.75">
      <c r="B9" s="1" t="s">
        <v>89</v>
      </c>
      <c r="L9" s="4"/>
    </row>
    <row r="10" spans="2:12" ht="12.75">
      <c r="B10" s="1" t="s">
        <v>90</v>
      </c>
      <c r="L10" s="4"/>
    </row>
    <row r="11" spans="2:12" ht="12.75">
      <c r="B11" s="1" t="s">
        <v>1</v>
      </c>
      <c r="L11" s="4"/>
    </row>
    <row r="12" spans="2:12" ht="12.75">
      <c r="B12" s="1" t="s">
        <v>2</v>
      </c>
      <c r="L12" s="4"/>
    </row>
    <row r="13" spans="2:12" ht="12.75">
      <c r="B13" s="1" t="s">
        <v>3</v>
      </c>
      <c r="L13" s="4"/>
    </row>
    <row r="14" spans="2:12" ht="12.75">
      <c r="B14" s="1" t="s">
        <v>75</v>
      </c>
      <c r="L14" s="4"/>
    </row>
    <row r="15" spans="2:12" ht="12.75">
      <c r="B15" s="1" t="s">
        <v>76</v>
      </c>
      <c r="L15" s="4"/>
    </row>
    <row r="16" spans="2:12" ht="12.75">
      <c r="B16" s="1" t="s">
        <v>77</v>
      </c>
      <c r="L16" s="4"/>
    </row>
    <row r="17" spans="2:12" ht="12.75">
      <c r="B17" s="1" t="s">
        <v>78</v>
      </c>
      <c r="L17" s="4"/>
    </row>
    <row r="18" spans="2:12" ht="12.75">
      <c r="B18" s="1" t="s">
        <v>42</v>
      </c>
      <c r="L18" s="4"/>
    </row>
    <row r="19" spans="2:12" ht="12.75">
      <c r="B19" s="1" t="s">
        <v>43</v>
      </c>
      <c r="L19" s="4"/>
    </row>
    <row r="20" spans="2:12" ht="12.75">
      <c r="B20" s="1" t="s">
        <v>44</v>
      </c>
      <c r="L20" s="4"/>
    </row>
    <row r="21" spans="2:12" ht="12.75">
      <c r="B21" s="1" t="s">
        <v>45</v>
      </c>
      <c r="L21" s="4"/>
    </row>
    <row r="22" spans="2:12" ht="12.75">
      <c r="B22" s="1" t="s">
        <v>0</v>
      </c>
      <c r="L22" s="4"/>
    </row>
    <row r="23" spans="2:12" ht="12.75">
      <c r="B23" s="1" t="s">
        <v>36</v>
      </c>
      <c r="L23" s="4"/>
    </row>
    <row r="24" spans="2:12" ht="12.75">
      <c r="B24" s="1" t="s">
        <v>37</v>
      </c>
      <c r="L24" s="4"/>
    </row>
    <row r="25" spans="2:12" ht="12.75">
      <c r="B25" s="1" t="s">
        <v>38</v>
      </c>
      <c r="L25" s="4"/>
    </row>
    <row r="26" spans="2:12" ht="12.75">
      <c r="B26" s="1" t="s">
        <v>39</v>
      </c>
      <c r="L26" s="4"/>
    </row>
    <row r="27" spans="2:12" ht="12.75">
      <c r="B27" s="1" t="s">
        <v>40</v>
      </c>
      <c r="L27" s="4"/>
    </row>
    <row r="28" spans="2:12" ht="12.75">
      <c r="B28" s="1" t="s">
        <v>41</v>
      </c>
      <c r="L28" s="4"/>
    </row>
    <row r="29" spans="2:12" ht="12.75">
      <c r="B29" s="1" t="s">
        <v>29</v>
      </c>
      <c r="L29" s="4"/>
    </row>
    <row r="30" spans="2:12" ht="12.75">
      <c r="B30" s="1" t="s">
        <v>30</v>
      </c>
      <c r="L30" s="4"/>
    </row>
    <row r="31" spans="2:12" ht="12.75">
      <c r="B31" s="1" t="s">
        <v>31</v>
      </c>
      <c r="L31" s="4"/>
    </row>
    <row r="32" ht="13.5" thickBot="1">
      <c r="L32" s="4"/>
    </row>
    <row r="33" spans="2:12" ht="13.5" thickBot="1">
      <c r="B33" s="34"/>
      <c r="C33" s="61"/>
      <c r="D33" s="62" t="s">
        <v>102</v>
      </c>
      <c r="E33" s="61"/>
      <c r="F33" s="40"/>
      <c r="G33" s="34"/>
      <c r="H33" s="61"/>
      <c r="I33" s="62" t="s">
        <v>119</v>
      </c>
      <c r="J33" s="61"/>
      <c r="K33" s="40"/>
      <c r="L33" s="4"/>
    </row>
    <row r="34" spans="2:11" ht="12.75">
      <c r="B34" s="43"/>
      <c r="C34" s="44"/>
      <c r="D34" s="8" t="s">
        <v>51</v>
      </c>
      <c r="E34" s="8" t="s">
        <v>134</v>
      </c>
      <c r="F34" s="8" t="s">
        <v>52</v>
      </c>
      <c r="G34" s="43"/>
      <c r="H34" s="44"/>
      <c r="I34" s="8" t="s">
        <v>116</v>
      </c>
      <c r="J34" s="8" t="s">
        <v>134</v>
      </c>
      <c r="K34" s="8" t="s">
        <v>52</v>
      </c>
    </row>
    <row r="35" spans="2:11" ht="13.5" thickBot="1">
      <c r="B35" s="45"/>
      <c r="C35" s="46"/>
      <c r="D35" s="10" t="s">
        <v>53</v>
      </c>
      <c r="E35" s="10" t="s">
        <v>98</v>
      </c>
      <c r="F35" s="10" t="s">
        <v>99</v>
      </c>
      <c r="G35" s="45"/>
      <c r="H35" s="46"/>
      <c r="I35" s="10" t="s">
        <v>53</v>
      </c>
      <c r="J35" s="10" t="s">
        <v>98</v>
      </c>
      <c r="K35" s="100" t="s">
        <v>99</v>
      </c>
    </row>
    <row r="36" spans="1:11" ht="13.5" thickBot="1">
      <c r="A36" s="39">
        <v>1</v>
      </c>
      <c r="B36" s="35"/>
      <c r="C36" s="36" t="s">
        <v>10</v>
      </c>
      <c r="D36" s="37">
        <v>58.97</v>
      </c>
      <c r="E36" s="42">
        <v>23730</v>
      </c>
      <c r="F36" s="38">
        <f>D36*E36</f>
        <v>1399358.0999999999</v>
      </c>
      <c r="G36" s="63">
        <v>16</v>
      </c>
      <c r="H36" s="36" t="s">
        <v>25</v>
      </c>
      <c r="I36" s="37">
        <v>0.377</v>
      </c>
      <c r="J36" s="101">
        <v>10424</v>
      </c>
      <c r="K36" s="38">
        <f aca="true" t="shared" si="0" ref="K36:K48">I36*J36</f>
        <v>3929.848</v>
      </c>
    </row>
    <row r="37" spans="1:11" ht="13.5" thickBot="1">
      <c r="A37" s="39">
        <v>2</v>
      </c>
      <c r="B37" s="35"/>
      <c r="C37" s="36" t="s">
        <v>11</v>
      </c>
      <c r="D37" s="37">
        <v>82.04</v>
      </c>
      <c r="E37" s="42">
        <v>24858</v>
      </c>
      <c r="F37" s="38">
        <f aca="true" t="shared" si="1" ref="F37:F42">D37*E37</f>
        <v>2039350.32</v>
      </c>
      <c r="G37" s="63">
        <v>17</v>
      </c>
      <c r="H37" s="36" t="s">
        <v>26</v>
      </c>
      <c r="I37" s="37">
        <v>1.98</v>
      </c>
      <c r="J37" s="101">
        <v>10802</v>
      </c>
      <c r="K37" s="38">
        <f t="shared" si="0"/>
        <v>21387.96</v>
      </c>
    </row>
    <row r="38" spans="1:11" ht="13.5" thickBot="1">
      <c r="A38" s="39">
        <v>3</v>
      </c>
      <c r="B38" s="35"/>
      <c r="C38" s="36" t="s">
        <v>12</v>
      </c>
      <c r="D38" s="37">
        <v>57.61</v>
      </c>
      <c r="E38" s="42">
        <v>20142</v>
      </c>
      <c r="F38" s="38">
        <f t="shared" si="1"/>
        <v>1160380.6199999999</v>
      </c>
      <c r="G38" s="63">
        <v>18</v>
      </c>
      <c r="H38" s="36" t="s">
        <v>27</v>
      </c>
      <c r="I38" s="37">
        <v>10.29</v>
      </c>
      <c r="J38" s="101">
        <v>5180</v>
      </c>
      <c r="K38" s="38">
        <f t="shared" si="0"/>
        <v>53302.2</v>
      </c>
    </row>
    <row r="39" spans="1:11" ht="13.5" thickBot="1">
      <c r="A39" s="39">
        <v>4</v>
      </c>
      <c r="B39" s="35"/>
      <c r="C39" s="36" t="s">
        <v>13</v>
      </c>
      <c r="D39" s="37">
        <v>15.76</v>
      </c>
      <c r="E39" s="42">
        <v>24681</v>
      </c>
      <c r="F39" s="38">
        <f t="shared" si="1"/>
        <v>388972.56</v>
      </c>
      <c r="G39" s="63">
        <v>19</v>
      </c>
      <c r="H39" s="36" t="s">
        <v>28</v>
      </c>
      <c r="I39" s="37">
        <v>10.09</v>
      </c>
      <c r="J39" s="101">
        <v>5447</v>
      </c>
      <c r="K39" s="38">
        <f t="shared" si="0"/>
        <v>54960.229999999996</v>
      </c>
    </row>
    <row r="40" spans="1:11" ht="13.5" thickBot="1">
      <c r="A40" s="39">
        <v>5</v>
      </c>
      <c r="B40" s="35"/>
      <c r="C40" s="36" t="s">
        <v>14</v>
      </c>
      <c r="D40" s="37">
        <v>10.21</v>
      </c>
      <c r="E40" s="42">
        <v>24002</v>
      </c>
      <c r="F40" s="38">
        <f t="shared" si="1"/>
        <v>245060.42</v>
      </c>
      <c r="G40" s="63">
        <v>20</v>
      </c>
      <c r="H40" s="36" t="s">
        <v>120</v>
      </c>
      <c r="I40" s="37">
        <v>5.39</v>
      </c>
      <c r="J40" s="101">
        <v>3555</v>
      </c>
      <c r="K40" s="38">
        <f t="shared" si="0"/>
        <v>19161.449999999997</v>
      </c>
    </row>
    <row r="41" spans="1:11" ht="13.5" thickBot="1">
      <c r="A41" s="39">
        <v>6</v>
      </c>
      <c r="B41" s="35"/>
      <c r="C41" s="36" t="s">
        <v>15</v>
      </c>
      <c r="D41" s="37">
        <v>0.429</v>
      </c>
      <c r="E41" s="42">
        <v>43263</v>
      </c>
      <c r="F41" s="38">
        <f t="shared" si="1"/>
        <v>18559.827</v>
      </c>
      <c r="G41" s="63">
        <v>21</v>
      </c>
      <c r="H41" s="36" t="s">
        <v>121</v>
      </c>
      <c r="I41" s="37">
        <v>0.752</v>
      </c>
      <c r="J41" s="101">
        <v>13964</v>
      </c>
      <c r="K41" s="38">
        <f t="shared" si="0"/>
        <v>10500.928</v>
      </c>
    </row>
    <row r="42" spans="1:11" ht="13.5" thickBot="1">
      <c r="A42" s="39">
        <v>7</v>
      </c>
      <c r="B42" s="35"/>
      <c r="C42" s="36" t="s">
        <v>24</v>
      </c>
      <c r="D42" s="37">
        <v>59.25</v>
      </c>
      <c r="E42" s="42">
        <v>25750</v>
      </c>
      <c r="F42" s="38">
        <f t="shared" si="1"/>
        <v>1525687.5</v>
      </c>
      <c r="G42" s="63">
        <v>22</v>
      </c>
      <c r="H42" s="36" t="s">
        <v>122</v>
      </c>
      <c r="I42" s="37">
        <v>38.67</v>
      </c>
      <c r="J42" s="101">
        <v>4243</v>
      </c>
      <c r="K42" s="38">
        <f t="shared" si="0"/>
        <v>164076.81</v>
      </c>
    </row>
    <row r="43" spans="1:11" ht="13.5" thickBot="1">
      <c r="A43" s="39">
        <v>8</v>
      </c>
      <c r="B43" s="35"/>
      <c r="C43" s="36" t="s">
        <v>17</v>
      </c>
      <c r="D43" s="37">
        <v>3.74</v>
      </c>
      <c r="E43" s="42">
        <v>25307</v>
      </c>
      <c r="F43" s="38">
        <f aca="true" t="shared" si="2" ref="F43:F50">D43*E43</f>
        <v>94648.18000000001</v>
      </c>
      <c r="G43" s="63">
        <v>23</v>
      </c>
      <c r="H43" s="36" t="s">
        <v>123</v>
      </c>
      <c r="I43" s="37">
        <v>3.7</v>
      </c>
      <c r="J43" s="101">
        <v>2916</v>
      </c>
      <c r="K43" s="38">
        <f t="shared" si="0"/>
        <v>10789.2</v>
      </c>
    </row>
    <row r="44" spans="1:11" ht="13.5" thickBot="1">
      <c r="A44" s="39">
        <v>9</v>
      </c>
      <c r="B44" s="35"/>
      <c r="C44" s="36" t="s">
        <v>16</v>
      </c>
      <c r="D44" s="37">
        <v>5.31</v>
      </c>
      <c r="E44" s="42">
        <v>32294</v>
      </c>
      <c r="F44" s="38">
        <f t="shared" si="2"/>
        <v>171481.13999999998</v>
      </c>
      <c r="G44" s="63">
        <v>24</v>
      </c>
      <c r="H44" s="36" t="s">
        <v>124</v>
      </c>
      <c r="I44" s="37">
        <v>2.44</v>
      </c>
      <c r="J44" s="101">
        <v>2847</v>
      </c>
      <c r="K44" s="38">
        <f t="shared" si="0"/>
        <v>6946.68</v>
      </c>
    </row>
    <row r="45" spans="1:11" ht="13.5" thickBot="1">
      <c r="A45" s="39">
        <v>10</v>
      </c>
      <c r="B45" s="35"/>
      <c r="C45" s="36" t="s">
        <v>18</v>
      </c>
      <c r="D45" s="37">
        <v>10.53</v>
      </c>
      <c r="E45" s="42">
        <v>11708</v>
      </c>
      <c r="F45" s="38">
        <f t="shared" si="2"/>
        <v>123285.23999999999</v>
      </c>
      <c r="G45" s="63">
        <v>25</v>
      </c>
      <c r="H45" s="36" t="s">
        <v>125</v>
      </c>
      <c r="I45" s="37">
        <v>1.45</v>
      </c>
      <c r="J45" s="101">
        <v>3817</v>
      </c>
      <c r="K45" s="38">
        <f t="shared" si="0"/>
        <v>5534.65</v>
      </c>
    </row>
    <row r="46" spans="1:11" ht="13.5" thickBot="1">
      <c r="A46" s="39">
        <v>11</v>
      </c>
      <c r="B46" s="35"/>
      <c r="C46" s="36" t="s">
        <v>19</v>
      </c>
      <c r="D46" s="37">
        <v>39.39</v>
      </c>
      <c r="E46" s="42">
        <v>15307</v>
      </c>
      <c r="F46" s="38">
        <f t="shared" si="2"/>
        <v>602942.73</v>
      </c>
      <c r="G46" s="63">
        <v>26</v>
      </c>
      <c r="H46" s="36" t="s">
        <v>84</v>
      </c>
      <c r="I46" s="37">
        <v>8.23</v>
      </c>
      <c r="J46" s="101">
        <v>1578</v>
      </c>
      <c r="K46" s="38">
        <f t="shared" si="0"/>
        <v>12986.94</v>
      </c>
    </row>
    <row r="47" spans="1:11" ht="13.5" thickBot="1">
      <c r="A47" s="39">
        <v>12</v>
      </c>
      <c r="B47" s="35"/>
      <c r="C47" s="36" t="s">
        <v>20</v>
      </c>
      <c r="D47" s="37">
        <v>9.98</v>
      </c>
      <c r="E47" s="42">
        <v>11680</v>
      </c>
      <c r="F47" s="38">
        <f t="shared" si="2"/>
        <v>116566.40000000001</v>
      </c>
      <c r="G47" s="63">
        <v>27</v>
      </c>
      <c r="H47" s="36" t="s">
        <v>32</v>
      </c>
      <c r="I47" s="37">
        <v>22.49</v>
      </c>
      <c r="J47" s="101">
        <v>1753</v>
      </c>
      <c r="K47" s="38">
        <f t="shared" si="0"/>
        <v>39424.969999999994</v>
      </c>
    </row>
    <row r="48" spans="1:11" ht="13.5" thickBot="1">
      <c r="A48" s="39">
        <v>13</v>
      </c>
      <c r="B48" s="35"/>
      <c r="C48" s="36" t="s">
        <v>21</v>
      </c>
      <c r="D48" s="37">
        <v>8.85</v>
      </c>
      <c r="E48" s="42">
        <v>27048</v>
      </c>
      <c r="F48" s="38">
        <f t="shared" si="2"/>
        <v>239374.8</v>
      </c>
      <c r="G48" s="63">
        <v>28</v>
      </c>
      <c r="H48" s="36" t="s">
        <v>33</v>
      </c>
      <c r="I48" s="37">
        <v>65.28</v>
      </c>
      <c r="J48" s="101">
        <v>3150</v>
      </c>
      <c r="K48" s="38">
        <f t="shared" si="0"/>
        <v>205632</v>
      </c>
    </row>
    <row r="49" spans="1:11" ht="13.5" thickBot="1">
      <c r="A49" s="39">
        <v>14</v>
      </c>
      <c r="B49" s="35"/>
      <c r="C49" s="36" t="s">
        <v>22</v>
      </c>
      <c r="D49" s="37">
        <v>5.16</v>
      </c>
      <c r="E49" s="42">
        <v>25568</v>
      </c>
      <c r="F49" s="38">
        <f t="shared" si="2"/>
        <v>131930.88</v>
      </c>
      <c r="G49" s="63">
        <v>29</v>
      </c>
      <c r="H49" s="77" t="s">
        <v>34</v>
      </c>
      <c r="I49" s="37">
        <v>145.26</v>
      </c>
      <c r="J49" s="38">
        <v>9700</v>
      </c>
      <c r="K49" s="38">
        <v>1409000</v>
      </c>
    </row>
    <row r="50" spans="1:6" ht="13.5" thickBot="1">
      <c r="A50" s="39">
        <v>15</v>
      </c>
      <c r="B50" s="35"/>
      <c r="C50" s="36" t="s">
        <v>23</v>
      </c>
      <c r="D50" s="37">
        <v>8.08</v>
      </c>
      <c r="E50" s="42">
        <v>24954</v>
      </c>
      <c r="F50" s="38">
        <f t="shared" si="2"/>
        <v>201628.32</v>
      </c>
    </row>
    <row r="51" spans="2:11" ht="12.75">
      <c r="B51" s="47"/>
      <c r="C51" s="64" t="s">
        <v>95</v>
      </c>
      <c r="D51" s="67">
        <f>SUM(D36:D50)</f>
        <v>375.309</v>
      </c>
      <c r="E51" s="50"/>
      <c r="F51" s="53">
        <f>SUM(F36:F50)</f>
        <v>8459227.036999999</v>
      </c>
      <c r="G51" s="47"/>
      <c r="H51" s="64" t="s">
        <v>85</v>
      </c>
      <c r="I51" s="67">
        <f>SUM(I36:I45)</f>
        <v>75.13900000000001</v>
      </c>
      <c r="J51" s="50"/>
      <c r="K51" s="53">
        <f>SUM(K36:K45)</f>
        <v>350589.95600000006</v>
      </c>
    </row>
    <row r="52" spans="2:11" ht="12.75">
      <c r="B52" s="48"/>
      <c r="C52" s="65" t="s">
        <v>96</v>
      </c>
      <c r="D52" s="68">
        <f>AVERAGE(D36:D50)</f>
        <v>25.0206</v>
      </c>
      <c r="E52" s="52">
        <f>(D36*E36+D37*E37+D38*E38+D39*E39+D40*E40+D41*E41+D42*E42+D46*E46+D47*E47+D43*E43+D44*E44+D48*E48+D49*E49+D45*E45+D50*E50)/D51</f>
        <v>22539.366327479485</v>
      </c>
      <c r="F52" s="54">
        <f>AVERAGE(F36:F50)</f>
        <v>563948.4691333332</v>
      </c>
      <c r="G52" s="48"/>
      <c r="H52" s="65" t="s">
        <v>86</v>
      </c>
      <c r="I52" s="68">
        <f>AVERAGE(I36:I45)</f>
        <v>7.513900000000001</v>
      </c>
      <c r="J52" s="52">
        <f>(I36*J36+I37*J37+I38*J38+I39*J39+I40*J40+I41*J41+I46*J46+I47*J47+I42*J42+I43*J43+I44*J44+I45*J45)/I51</f>
        <v>5363.418011951184</v>
      </c>
      <c r="K52" s="54">
        <f>AVERAGE(K36:K45)</f>
        <v>35058.99560000001</v>
      </c>
    </row>
    <row r="53" spans="2:11" ht="13.5" thickBot="1">
      <c r="B53" s="49"/>
      <c r="C53" s="66" t="s">
        <v>97</v>
      </c>
      <c r="D53" s="51">
        <f>MEDIAN(D36:D50)</f>
        <v>10.21</v>
      </c>
      <c r="E53" s="56"/>
      <c r="F53" s="55">
        <f>MEDIAN(F36:F50)</f>
        <v>239374.8</v>
      </c>
      <c r="G53" s="49"/>
      <c r="H53" s="66" t="s">
        <v>87</v>
      </c>
      <c r="I53" s="51">
        <f>MEDIAN(I36:I45)</f>
        <v>3.0700000000000003</v>
      </c>
      <c r="J53" s="56"/>
      <c r="K53" s="55">
        <f>MEDIAN(K36:K45)</f>
        <v>14975.324999999999</v>
      </c>
    </row>
    <row r="54" spans="4:7" ht="13.5" thickBot="1">
      <c r="D54" s="81"/>
      <c r="E54" s="105" t="s">
        <v>135</v>
      </c>
      <c r="F54" s="61"/>
      <c r="G54" s="40"/>
    </row>
    <row r="55" spans="4:7" ht="13.5" thickBot="1">
      <c r="D55" s="101"/>
      <c r="E55" s="42" t="s">
        <v>51</v>
      </c>
      <c r="F55" s="41" t="s">
        <v>103</v>
      </c>
      <c r="G55" s="41" t="s">
        <v>52</v>
      </c>
    </row>
    <row r="56" spans="3:12" ht="12.75">
      <c r="C56" s="57"/>
      <c r="D56" s="102" t="s">
        <v>95</v>
      </c>
      <c r="E56" s="67">
        <f>SUM(D36:D50,I36:I45)</f>
        <v>450.44800000000004</v>
      </c>
      <c r="F56" s="50"/>
      <c r="G56" s="53">
        <f>SUM(F36:F50,K36:K45)</f>
        <v>8809816.992999997</v>
      </c>
      <c r="L56" s="4"/>
    </row>
    <row r="57" spans="3:11" ht="12.75">
      <c r="C57" s="57"/>
      <c r="D57" s="103" t="s">
        <v>96</v>
      </c>
      <c r="E57" s="68">
        <f>AVERAGE(G42:G55,I36:I45)</f>
        <v>15.50772222222222</v>
      </c>
      <c r="F57" s="52">
        <f>(E52*D51+J52*I51)/(D51+I51)</f>
        <v>19674.255192608245</v>
      </c>
      <c r="G57" s="54">
        <f>AVERAGE(F36:F50,K36:K45)</f>
        <v>352392.6797199999</v>
      </c>
      <c r="K57" s="4"/>
    </row>
    <row r="58" spans="3:11" ht="13.5" thickBot="1">
      <c r="C58" s="57"/>
      <c r="D58" s="104" t="s">
        <v>97</v>
      </c>
      <c r="E58" s="51">
        <f>MEDIAN(D36:D50,I36:I45)</f>
        <v>8.85</v>
      </c>
      <c r="F58" s="56"/>
      <c r="G58" s="55">
        <f>MEDIAN(F36:F50,K36:K45)</f>
        <v>123285.23999999999</v>
      </c>
      <c r="K58" s="4"/>
    </row>
    <row r="59" spans="3:11" ht="12.75">
      <c r="C59" s="57"/>
      <c r="D59" s="71"/>
      <c r="E59" s="57"/>
      <c r="F59" s="59"/>
      <c r="G59" s="60"/>
      <c r="K59" s="4"/>
    </row>
    <row r="60" spans="2:12" ht="12.75">
      <c r="B60" s="1" t="s">
        <v>126</v>
      </c>
      <c r="L60" s="4"/>
    </row>
    <row r="61" spans="2:12" ht="12.75">
      <c r="B61" s="1" t="s">
        <v>127</v>
      </c>
      <c r="L61" s="4"/>
    </row>
    <row r="62" spans="2:12" ht="12.75">
      <c r="B62" s="1" t="s">
        <v>79</v>
      </c>
      <c r="L62" s="4"/>
    </row>
    <row r="63" spans="2:12" ht="12.75">
      <c r="B63" s="1" t="s">
        <v>80</v>
      </c>
      <c r="L63" s="4"/>
    </row>
    <row r="64" spans="2:12" ht="12.75">
      <c r="B64" s="1" t="s">
        <v>81</v>
      </c>
      <c r="L64" s="4"/>
    </row>
    <row r="65" spans="2:12" ht="12.75">
      <c r="B65" s="1" t="s">
        <v>82</v>
      </c>
      <c r="L65" s="4"/>
    </row>
    <row r="66" spans="2:12" ht="13.5" thickBot="1">
      <c r="B66" s="1" t="s">
        <v>83</v>
      </c>
      <c r="L66" s="4"/>
    </row>
    <row r="67" spans="3:12" ht="13.5" thickBot="1">
      <c r="C67" s="72"/>
      <c r="D67" s="73"/>
      <c r="E67" s="74"/>
      <c r="F67" s="27" t="s">
        <v>136</v>
      </c>
      <c r="G67" s="75"/>
      <c r="H67" s="76"/>
      <c r="I67" s="28"/>
      <c r="L67" s="4"/>
    </row>
    <row r="68" spans="3:13" ht="13.5" thickBot="1">
      <c r="C68" s="57"/>
      <c r="D68" s="58"/>
      <c r="E68" s="57"/>
      <c r="F68" s="71"/>
      <c r="G68" s="57"/>
      <c r="H68" s="59"/>
      <c r="I68" s="60"/>
      <c r="M68" s="4"/>
    </row>
    <row r="69" spans="2:12" ht="13.5" thickBot="1">
      <c r="B69" s="35"/>
      <c r="C69" s="77"/>
      <c r="D69" s="78" t="s">
        <v>140</v>
      </c>
      <c r="E69" s="85"/>
      <c r="F69" s="50"/>
      <c r="G69" s="69"/>
      <c r="H69" s="61"/>
      <c r="I69" s="70" t="s">
        <v>141</v>
      </c>
      <c r="J69" s="61"/>
      <c r="K69" s="61"/>
      <c r="L69" s="82"/>
    </row>
    <row r="70" spans="2:12" ht="13.5" thickBot="1">
      <c r="B70" s="37"/>
      <c r="C70" s="79" t="s">
        <v>139</v>
      </c>
      <c r="D70" s="41" t="s">
        <v>137</v>
      </c>
      <c r="E70" s="86" t="s">
        <v>138</v>
      </c>
      <c r="F70" s="51"/>
      <c r="G70" s="88" t="s">
        <v>152</v>
      </c>
      <c r="H70" s="42" t="s">
        <v>142</v>
      </c>
      <c r="I70" s="41" t="s">
        <v>143</v>
      </c>
      <c r="J70" s="41" t="s">
        <v>144</v>
      </c>
      <c r="K70" s="41" t="s">
        <v>145</v>
      </c>
      <c r="L70" s="41" t="s">
        <v>146</v>
      </c>
    </row>
    <row r="71" spans="2:16" ht="13.5" thickBot="1">
      <c r="B71" s="37">
        <v>1988</v>
      </c>
      <c r="C71" s="80">
        <v>0.276</v>
      </c>
      <c r="D71" s="80">
        <v>0.589</v>
      </c>
      <c r="E71" s="87">
        <v>0.135</v>
      </c>
      <c r="F71" s="37">
        <v>1975</v>
      </c>
      <c r="G71" s="89">
        <v>0.745</v>
      </c>
      <c r="H71" s="89">
        <v>0.079</v>
      </c>
      <c r="I71" s="90"/>
      <c r="J71" s="89">
        <v>0.044</v>
      </c>
      <c r="K71" s="89">
        <v>0.066</v>
      </c>
      <c r="L71" s="89">
        <v>0.066</v>
      </c>
      <c r="P71" s="84"/>
    </row>
    <row r="72" spans="2:16" ht="13.5" thickBot="1">
      <c r="B72" s="37">
        <f>B71+1</f>
        <v>1989</v>
      </c>
      <c r="C72" s="80">
        <v>0.292</v>
      </c>
      <c r="D72" s="80">
        <v>0.64</v>
      </c>
      <c r="E72" s="87">
        <v>0.068</v>
      </c>
      <c r="F72" s="37">
        <v>1980</v>
      </c>
      <c r="G72" s="89">
        <v>0.667</v>
      </c>
      <c r="H72" s="89">
        <v>0.177</v>
      </c>
      <c r="I72" s="90"/>
      <c r="J72" s="89">
        <v>0.049</v>
      </c>
      <c r="K72" s="89">
        <v>0.058</v>
      </c>
      <c r="L72" s="89">
        <v>0.049</v>
      </c>
      <c r="P72" s="84"/>
    </row>
    <row r="73" spans="2:16" ht="13.5" thickBot="1">
      <c r="B73" s="37">
        <f aca="true" t="shared" si="3" ref="B73:B80">B72+1</f>
        <v>1990</v>
      </c>
      <c r="C73" s="80">
        <v>0.299</v>
      </c>
      <c r="D73" s="80">
        <v>0.701</v>
      </c>
      <c r="E73" s="87">
        <v>0</v>
      </c>
      <c r="F73" s="37">
        <v>1985</v>
      </c>
      <c r="G73" s="89">
        <v>0.672</v>
      </c>
      <c r="H73" s="89">
        <v>0.196</v>
      </c>
      <c r="I73" s="90"/>
      <c r="J73" s="89">
        <v>0.046</v>
      </c>
      <c r="K73" s="89">
        <v>0.045</v>
      </c>
      <c r="L73" s="89">
        <v>0.041</v>
      </c>
      <c r="P73" s="84"/>
    </row>
    <row r="74" spans="2:16" ht="13.5" thickBot="1">
      <c r="B74" s="37">
        <f t="shared" si="3"/>
        <v>1991</v>
      </c>
      <c r="C74" s="80">
        <v>0.268</v>
      </c>
      <c r="D74" s="80">
        <v>0.59</v>
      </c>
      <c r="E74" s="87">
        <v>0.142</v>
      </c>
      <c r="F74" s="37">
        <v>1990</v>
      </c>
      <c r="G74" s="89">
        <v>0.554</v>
      </c>
      <c r="H74" s="89">
        <v>0.255</v>
      </c>
      <c r="I74" s="89">
        <v>0.049</v>
      </c>
      <c r="J74" s="89">
        <v>0.039</v>
      </c>
      <c r="K74" s="89">
        <v>0.047</v>
      </c>
      <c r="L74" s="89">
        <v>0.056</v>
      </c>
      <c r="P74" s="84"/>
    </row>
    <row r="75" spans="2:16" ht="13.5" thickBot="1">
      <c r="B75" s="37">
        <f t="shared" si="3"/>
        <v>1992</v>
      </c>
      <c r="C75" s="80">
        <v>0.243</v>
      </c>
      <c r="D75" s="80">
        <v>0.61</v>
      </c>
      <c r="E75" s="87">
        <v>0.147</v>
      </c>
      <c r="F75" s="37">
        <v>1991</v>
      </c>
      <c r="G75" s="89">
        <v>0.5349203008337573</v>
      </c>
      <c r="H75" s="89">
        <v>0.268594214711603</v>
      </c>
      <c r="I75" s="89">
        <v>0.0525258273430667</v>
      </c>
      <c r="J75" s="89">
        <v>0.0436498641941157</v>
      </c>
      <c r="K75" s="89">
        <v>0.04758524253800214</v>
      </c>
      <c r="L75" s="89">
        <v>0.0526811201446991</v>
      </c>
      <c r="P75" s="84"/>
    </row>
    <row r="76" spans="2:16" ht="13.5" thickBot="1">
      <c r="B76" s="37">
        <f t="shared" si="3"/>
        <v>1993</v>
      </c>
      <c r="C76" s="80">
        <v>0.213</v>
      </c>
      <c r="D76" s="80">
        <v>0.532</v>
      </c>
      <c r="E76" s="87">
        <v>0.255</v>
      </c>
      <c r="F76" s="37">
        <v>1992</v>
      </c>
      <c r="G76" s="89">
        <v>0.516497704411692</v>
      </c>
      <c r="H76" s="89">
        <v>0.284602522876865</v>
      </c>
      <c r="I76" s="89">
        <v>0.0546818547630107</v>
      </c>
      <c r="J76" s="89">
        <v>0.0473413055327311</v>
      </c>
      <c r="K76" s="89">
        <v>0.0498777724978827</v>
      </c>
      <c r="L76" s="89">
        <v>0.0469774274843112</v>
      </c>
      <c r="P76" s="84"/>
    </row>
    <row r="77" spans="2:16" ht="13.5" thickBot="1">
      <c r="B77" s="37">
        <f t="shared" si="3"/>
        <v>1994</v>
      </c>
      <c r="C77" s="80">
        <v>0.197</v>
      </c>
      <c r="D77" s="80">
        <v>0.532</v>
      </c>
      <c r="E77" s="87">
        <v>0.271</v>
      </c>
      <c r="F77" s="37">
        <v>1993</v>
      </c>
      <c r="G77" s="89">
        <v>0.49870958018745</v>
      </c>
      <c r="H77" s="89">
        <v>0.298462713242403</v>
      </c>
      <c r="I77" s="89">
        <v>0.057747937478777</v>
      </c>
      <c r="J77" s="89">
        <v>0.0530062909437753</v>
      </c>
      <c r="K77" s="89">
        <v>0.0495776806223923</v>
      </c>
      <c r="L77" s="89">
        <v>0.0425109393403687</v>
      </c>
      <c r="P77" s="84"/>
    </row>
    <row r="78" spans="2:16" ht="13.5" thickBot="1">
      <c r="B78" s="37">
        <f t="shared" si="3"/>
        <v>1995</v>
      </c>
      <c r="C78" s="80">
        <v>0.209</v>
      </c>
      <c r="D78" s="80">
        <v>0.548</v>
      </c>
      <c r="E78" s="87">
        <v>0.243</v>
      </c>
      <c r="F78" s="37">
        <v>1994</v>
      </c>
      <c r="G78" s="89">
        <v>0.4815340770082085</v>
      </c>
      <c r="H78" s="89">
        <v>0.313814574278212</v>
      </c>
      <c r="I78" s="89">
        <v>0.059911701746122155</v>
      </c>
      <c r="J78" s="89">
        <v>0.0567797790204505</v>
      </c>
      <c r="K78" s="89">
        <v>0.0497850587842074</v>
      </c>
      <c r="L78" s="89">
        <v>0.0381682304290811</v>
      </c>
      <c r="P78" s="84"/>
    </row>
    <row r="79" spans="2:16" ht="13.5" thickBot="1">
      <c r="B79" s="37">
        <f t="shared" si="3"/>
        <v>1996</v>
      </c>
      <c r="C79" s="80">
        <v>0.197</v>
      </c>
      <c r="D79" s="80">
        <v>0.505</v>
      </c>
      <c r="E79" s="87">
        <v>0.298</v>
      </c>
      <c r="F79" s="37">
        <v>1995</v>
      </c>
      <c r="G79" s="89">
        <v>0.462</v>
      </c>
      <c r="H79" s="89">
        <v>0.33</v>
      </c>
      <c r="I79" s="89">
        <v>0.063</v>
      </c>
      <c r="J79" s="89">
        <v>0.061</v>
      </c>
      <c r="K79" s="89">
        <v>0.05</v>
      </c>
      <c r="L79" s="89">
        <v>0.034</v>
      </c>
      <c r="P79" s="84"/>
    </row>
    <row r="80" spans="2:16" ht="13.5" thickBot="1">
      <c r="B80" s="37">
        <f t="shared" si="3"/>
        <v>1997</v>
      </c>
      <c r="C80" s="80">
        <v>0.184</v>
      </c>
      <c r="D80" s="80">
        <v>0.451</v>
      </c>
      <c r="E80" s="87">
        <v>0.365</v>
      </c>
      <c r="F80" s="37">
        <v>1996</v>
      </c>
      <c r="G80" s="89">
        <v>0.465</v>
      </c>
      <c r="H80" s="89">
        <v>0.3395</v>
      </c>
      <c r="I80" s="89">
        <v>0.061</v>
      </c>
      <c r="J80" s="89">
        <v>0.059</v>
      </c>
      <c r="K80" s="89">
        <v>0.051000000000000004</v>
      </c>
      <c r="L80" s="89">
        <v>0.0245</v>
      </c>
      <c r="P80" s="84"/>
    </row>
    <row r="81" spans="4:16" ht="13.5" thickBot="1">
      <c r="D81" s="57"/>
      <c r="E81" s="32"/>
      <c r="F81" s="37">
        <v>1997</v>
      </c>
      <c r="G81" s="89">
        <v>0.468</v>
      </c>
      <c r="H81" s="89">
        <v>0.349</v>
      </c>
      <c r="I81" s="89">
        <v>0.059</v>
      </c>
      <c r="J81" s="89">
        <v>0.057</v>
      </c>
      <c r="K81" s="89">
        <v>0.052</v>
      </c>
      <c r="L81" s="89">
        <v>0.015</v>
      </c>
      <c r="N81" s="4"/>
      <c r="P81" s="84"/>
    </row>
    <row r="82" spans="3:15" ht="12.75">
      <c r="C82" s="57"/>
      <c r="D82" s="32"/>
      <c r="E82" s="57" t="s">
        <v>153</v>
      </c>
      <c r="F82" s="83"/>
      <c r="G82" s="83"/>
      <c r="H82" s="83"/>
      <c r="I82" s="83"/>
      <c r="J82" s="83"/>
      <c r="K82" s="83"/>
      <c r="M82" s="4"/>
      <c r="O82" s="84"/>
    </row>
    <row r="83" spans="3:15" ht="13.5" thickBot="1">
      <c r="C83" s="57"/>
      <c r="D83" s="32"/>
      <c r="E83" s="57"/>
      <c r="F83" s="83"/>
      <c r="G83" s="83"/>
      <c r="H83" s="83"/>
      <c r="I83" s="83"/>
      <c r="J83" s="83"/>
      <c r="K83" s="83"/>
      <c r="M83" s="4"/>
      <c r="O83" s="84"/>
    </row>
    <row r="84" spans="3:15" ht="12.75">
      <c r="C84" s="57"/>
      <c r="D84" s="32"/>
      <c r="E84" s="91"/>
      <c r="F84" s="92" t="s">
        <v>147</v>
      </c>
      <c r="G84" s="93"/>
      <c r="H84" s="83"/>
      <c r="I84" s="83"/>
      <c r="J84" s="83"/>
      <c r="K84" s="83"/>
      <c r="M84" s="4"/>
      <c r="O84" s="84"/>
    </row>
    <row r="85" spans="3:15" ht="13.5" thickBot="1">
      <c r="C85" s="57"/>
      <c r="D85" s="32"/>
      <c r="E85" s="94"/>
      <c r="F85" s="95" t="s">
        <v>148</v>
      </c>
      <c r="G85" s="96"/>
      <c r="H85" s="83"/>
      <c r="I85" s="83"/>
      <c r="J85" s="83"/>
      <c r="K85" s="83"/>
      <c r="M85" s="4"/>
      <c r="O85" s="84"/>
    </row>
    <row r="86" spans="3:15" ht="13.5" thickBot="1">
      <c r="C86" s="57"/>
      <c r="D86" s="32"/>
      <c r="E86" s="57"/>
      <c r="F86" s="83"/>
      <c r="G86" s="83"/>
      <c r="H86" s="83"/>
      <c r="I86" s="83"/>
      <c r="J86" s="83"/>
      <c r="K86" s="83"/>
      <c r="M86" s="4"/>
      <c r="O86" s="84"/>
    </row>
    <row r="87" spans="3:15" ht="13.5" thickBot="1">
      <c r="C87" s="57"/>
      <c r="D87" s="97"/>
      <c r="E87" s="41" t="s">
        <v>149</v>
      </c>
      <c r="F87" s="89" t="s">
        <v>150</v>
      </c>
      <c r="G87" s="89" t="s">
        <v>154</v>
      </c>
      <c r="H87" s="89" t="s">
        <v>151</v>
      </c>
      <c r="I87" s="83"/>
      <c r="J87" s="83"/>
      <c r="K87" s="83"/>
      <c r="M87" s="4"/>
      <c r="O87" s="84"/>
    </row>
    <row r="88" spans="3:15" ht="13.5" thickBot="1">
      <c r="C88" s="57"/>
      <c r="D88" s="98" t="s">
        <v>129</v>
      </c>
      <c r="E88" s="99">
        <v>0.286</v>
      </c>
      <c r="F88" s="99">
        <v>0.141</v>
      </c>
      <c r="G88" s="99">
        <v>0.141</v>
      </c>
      <c r="H88" s="99">
        <v>0.14</v>
      </c>
      <c r="I88" s="83"/>
      <c r="J88" s="83"/>
      <c r="K88" s="83"/>
      <c r="M88" s="4"/>
      <c r="O88" s="84"/>
    </row>
    <row r="89" spans="3:15" ht="13.5" thickBot="1">
      <c r="C89" s="57"/>
      <c r="D89" s="98" t="s">
        <v>94</v>
      </c>
      <c r="E89" s="99">
        <v>0.028</v>
      </c>
      <c r="F89" s="99">
        <v>0.019</v>
      </c>
      <c r="G89" s="99">
        <v>0.021</v>
      </c>
      <c r="H89" s="99">
        <v>0.012</v>
      </c>
      <c r="I89" s="83"/>
      <c r="J89" s="83"/>
      <c r="K89" s="83"/>
      <c r="M89" s="4"/>
      <c r="O89" s="84"/>
    </row>
    <row r="90" spans="3:15" ht="13.5" thickBot="1">
      <c r="C90" s="57"/>
      <c r="D90" s="98" t="s">
        <v>131</v>
      </c>
      <c r="E90" s="99">
        <v>0.038</v>
      </c>
      <c r="F90" s="99">
        <v>0.028</v>
      </c>
      <c r="G90" s="99">
        <v>0.024</v>
      </c>
      <c r="H90" s="99">
        <v>0.014</v>
      </c>
      <c r="I90" s="83"/>
      <c r="J90" s="83"/>
      <c r="K90" s="83"/>
      <c r="M90" s="4"/>
      <c r="O90" s="84"/>
    </row>
    <row r="91" spans="3:15" ht="13.5" thickBot="1">
      <c r="C91" s="57"/>
      <c r="D91" s="98" t="s">
        <v>91</v>
      </c>
      <c r="E91" s="99">
        <v>0.018</v>
      </c>
      <c r="F91" s="99">
        <v>0.022</v>
      </c>
      <c r="G91" s="99">
        <v>0.03</v>
      </c>
      <c r="H91" s="99">
        <v>0.007</v>
      </c>
      <c r="I91" s="83"/>
      <c r="J91" s="83"/>
      <c r="K91" s="83"/>
      <c r="M91" s="4"/>
      <c r="O91" s="84"/>
    </row>
    <row r="92" spans="3:15" ht="13.5" thickBot="1">
      <c r="C92" s="57"/>
      <c r="D92" s="98" t="s">
        <v>161</v>
      </c>
      <c r="E92" s="99">
        <v>0.062</v>
      </c>
      <c r="F92" s="99">
        <v>0.153</v>
      </c>
      <c r="G92" s="99">
        <v>0.111</v>
      </c>
      <c r="H92" s="99">
        <v>0.247</v>
      </c>
      <c r="I92" s="83"/>
      <c r="J92" s="83"/>
      <c r="K92" s="83"/>
      <c r="M92" s="4"/>
      <c r="O92" s="84"/>
    </row>
    <row r="93" spans="3:15" ht="13.5" thickBot="1">
      <c r="C93" s="57"/>
      <c r="D93" s="98" t="s">
        <v>93</v>
      </c>
      <c r="E93" s="99">
        <v>0.015</v>
      </c>
      <c r="F93" s="99">
        <v>0.015</v>
      </c>
      <c r="G93" s="99">
        <v>0.014</v>
      </c>
      <c r="H93" s="99">
        <v>0.014</v>
      </c>
      <c r="I93" s="83"/>
      <c r="J93" s="83"/>
      <c r="K93" s="83"/>
      <c r="M93" s="4"/>
      <c r="O93" s="84"/>
    </row>
    <row r="94" spans="3:13" ht="13.5" thickBot="1">
      <c r="C94" s="57"/>
      <c r="D94" s="98" t="s">
        <v>128</v>
      </c>
      <c r="E94" s="99">
        <v>0.176</v>
      </c>
      <c r="F94" s="99">
        <v>0.172</v>
      </c>
      <c r="G94" s="99">
        <v>0.222</v>
      </c>
      <c r="H94" s="99">
        <v>0.097</v>
      </c>
      <c r="I94" s="39"/>
      <c r="J94" s="39"/>
      <c r="K94" s="39"/>
      <c r="M94" s="4"/>
    </row>
    <row r="95" spans="3:13" ht="13.5" thickBot="1">
      <c r="C95" s="57"/>
      <c r="D95" s="98" t="s">
        <v>164</v>
      </c>
      <c r="E95" s="99">
        <v>0.014</v>
      </c>
      <c r="F95" s="99">
        <v>0.075</v>
      </c>
      <c r="G95" s="99">
        <v>0.067</v>
      </c>
      <c r="H95" s="99">
        <v>0.098</v>
      </c>
      <c r="I95" s="39"/>
      <c r="J95" s="39"/>
      <c r="K95" s="39"/>
      <c r="M95" s="4"/>
    </row>
    <row r="96" spans="3:13" ht="13.5" thickBot="1">
      <c r="C96" s="57"/>
      <c r="D96" s="98" t="s">
        <v>163</v>
      </c>
      <c r="E96" s="99">
        <v>0.009</v>
      </c>
      <c r="F96" s="99">
        <v>0.045</v>
      </c>
      <c r="G96" s="99">
        <v>0.05</v>
      </c>
      <c r="H96" s="99">
        <v>0.046</v>
      </c>
      <c r="I96" s="39"/>
      <c r="J96" s="39"/>
      <c r="K96" s="39"/>
      <c r="M96" s="4"/>
    </row>
    <row r="97" spans="3:13" ht="13.5" thickBot="1">
      <c r="C97" s="57"/>
      <c r="D97" s="98" t="s">
        <v>130</v>
      </c>
      <c r="E97" s="99">
        <v>0.122</v>
      </c>
      <c r="F97" s="99">
        <v>0.118</v>
      </c>
      <c r="G97" s="99">
        <v>0.125</v>
      </c>
      <c r="H97" s="99">
        <v>0.112</v>
      </c>
      <c r="I97" s="39"/>
      <c r="J97" s="39"/>
      <c r="K97" s="39"/>
      <c r="M97" s="4"/>
    </row>
    <row r="98" spans="3:13" ht="13.5" thickBot="1">
      <c r="C98" s="57"/>
      <c r="D98" s="98" t="s">
        <v>133</v>
      </c>
      <c r="E98" s="99">
        <v>0.02</v>
      </c>
      <c r="F98" s="99">
        <v>0.01</v>
      </c>
      <c r="G98" s="99">
        <v>0.01</v>
      </c>
      <c r="H98" s="99">
        <v>0.001</v>
      </c>
      <c r="I98" s="39"/>
      <c r="J98" s="39"/>
      <c r="K98" s="39"/>
      <c r="M98" s="4"/>
    </row>
    <row r="99" spans="3:13" ht="13.5" thickBot="1">
      <c r="C99" s="57"/>
      <c r="D99" s="98" t="s">
        <v>132</v>
      </c>
      <c r="E99" s="99">
        <v>0.062</v>
      </c>
      <c r="F99" s="99">
        <v>0.035</v>
      </c>
      <c r="G99" s="99">
        <v>0.043</v>
      </c>
      <c r="H99" s="99">
        <v>0.018</v>
      </c>
      <c r="I99" s="39"/>
      <c r="J99" s="39"/>
      <c r="K99" s="39"/>
      <c r="M99" s="4"/>
    </row>
    <row r="100" spans="3:13" ht="13.5" thickBot="1">
      <c r="C100" s="57"/>
      <c r="D100" s="98" t="s">
        <v>162</v>
      </c>
      <c r="E100" s="99">
        <v>0.013</v>
      </c>
      <c r="F100" s="99">
        <v>0.051</v>
      </c>
      <c r="G100" s="99">
        <v>0.016</v>
      </c>
      <c r="H100" s="99">
        <v>0.112</v>
      </c>
      <c r="I100" s="39"/>
      <c r="J100" s="39"/>
      <c r="K100" s="39"/>
      <c r="M100" s="4"/>
    </row>
    <row r="101" spans="3:13" ht="13.5" thickBot="1">
      <c r="C101" s="57"/>
      <c r="D101" s="98" t="s">
        <v>160</v>
      </c>
      <c r="E101" s="99">
        <v>0.112</v>
      </c>
      <c r="F101" s="99">
        <v>0.1</v>
      </c>
      <c r="G101" s="99">
        <v>0.108</v>
      </c>
      <c r="H101" s="99">
        <v>0.075</v>
      </c>
      <c r="I101" s="39"/>
      <c r="J101" s="39"/>
      <c r="K101" s="39"/>
      <c r="M101" s="4"/>
    </row>
    <row r="102" spans="3:13" ht="13.5" thickBot="1">
      <c r="C102" s="57"/>
      <c r="D102" s="98" t="s">
        <v>92</v>
      </c>
      <c r="E102" s="99">
        <v>0.025</v>
      </c>
      <c r="F102" s="99">
        <v>0.016</v>
      </c>
      <c r="G102" s="99">
        <v>0.018</v>
      </c>
      <c r="H102" s="99">
        <v>0.007</v>
      </c>
      <c r="I102" s="39"/>
      <c r="J102" s="39"/>
      <c r="K102" s="39"/>
      <c r="M102" s="4"/>
    </row>
    <row r="103" spans="3:13" ht="13.5" thickBot="1">
      <c r="C103" s="57"/>
      <c r="D103" s="97"/>
      <c r="E103" s="99">
        <f>SUM(E88:E102)</f>
        <v>1</v>
      </c>
      <c r="F103" s="99">
        <f>SUM(F88:F102)</f>
        <v>1</v>
      </c>
      <c r="G103" s="99">
        <f>SUM(G88:G102)</f>
        <v>1</v>
      </c>
      <c r="H103" s="99">
        <f>SUM(H88:H102)</f>
        <v>1</v>
      </c>
      <c r="I103" s="39"/>
      <c r="J103" s="39"/>
      <c r="K103" s="39"/>
      <c r="M103" s="4"/>
    </row>
    <row r="104" spans="3:13" ht="12.75">
      <c r="C104" s="57"/>
      <c r="D104" s="32"/>
      <c r="E104" s="39" t="s">
        <v>155</v>
      </c>
      <c r="F104" s="33"/>
      <c r="I104" s="39"/>
      <c r="J104" s="39"/>
      <c r="K104" s="39"/>
      <c r="M104" s="4"/>
    </row>
    <row r="105" spans="3:13" ht="12.75">
      <c r="C105" s="57"/>
      <c r="D105" s="32"/>
      <c r="E105" s="39"/>
      <c r="F105" s="33"/>
      <c r="I105" s="39"/>
      <c r="J105" s="39"/>
      <c r="K105" s="39"/>
      <c r="M105" s="4"/>
    </row>
    <row r="106" spans="3:13" ht="12.75">
      <c r="C106" s="57"/>
      <c r="D106" s="32"/>
      <c r="E106" s="39"/>
      <c r="F106" s="33"/>
      <c r="I106" s="39"/>
      <c r="J106" s="39"/>
      <c r="K106" s="39"/>
      <c r="M106" s="4"/>
    </row>
    <row r="107" spans="3:13" ht="12.75">
      <c r="C107" s="57"/>
      <c r="D107" s="32"/>
      <c r="E107" s="39"/>
      <c r="F107" s="33"/>
      <c r="I107" s="39"/>
      <c r="J107" s="39"/>
      <c r="K107" s="39"/>
      <c r="M107" s="4"/>
    </row>
    <row r="108" spans="3:13" ht="12.75">
      <c r="C108" s="57"/>
      <c r="D108" s="32"/>
      <c r="E108" s="39"/>
      <c r="F108" s="33"/>
      <c r="I108" s="39"/>
      <c r="J108" s="39"/>
      <c r="K108" s="39"/>
      <c r="M108" s="4"/>
    </row>
    <row r="109" spans="3:13" ht="12.75">
      <c r="C109" s="57"/>
      <c r="D109" s="32"/>
      <c r="E109" s="39"/>
      <c r="F109" s="33"/>
      <c r="I109" s="39"/>
      <c r="J109" s="39"/>
      <c r="K109" s="39"/>
      <c r="M109" s="4"/>
    </row>
    <row r="110" spans="3:13" ht="12.75">
      <c r="C110" s="57"/>
      <c r="D110" s="32"/>
      <c r="E110" s="39"/>
      <c r="F110" s="33"/>
      <c r="I110" s="39"/>
      <c r="J110" s="39"/>
      <c r="K110" s="39"/>
      <c r="M110" s="4"/>
    </row>
    <row r="111" spans="3:13" ht="12.75">
      <c r="C111" s="57"/>
      <c r="D111" s="32"/>
      <c r="E111" s="39"/>
      <c r="F111" s="33"/>
      <c r="I111" s="39"/>
      <c r="J111" s="39"/>
      <c r="K111" s="39"/>
      <c r="M111" s="4"/>
    </row>
    <row r="112" spans="3:13" ht="12.75">
      <c r="C112" s="57"/>
      <c r="D112" s="32"/>
      <c r="E112" s="39"/>
      <c r="F112" s="33"/>
      <c r="I112" s="39"/>
      <c r="J112" s="39"/>
      <c r="K112" s="39"/>
      <c r="M112" s="4"/>
    </row>
    <row r="113" spans="3:13" ht="12.75">
      <c r="C113" s="57"/>
      <c r="D113" s="32"/>
      <c r="E113" s="39"/>
      <c r="F113" s="33"/>
      <c r="I113" s="39"/>
      <c r="J113" s="39"/>
      <c r="K113" s="39"/>
      <c r="M113" s="4"/>
    </row>
    <row r="114" spans="3:13" ht="12.75">
      <c r="C114" s="57"/>
      <c r="D114" s="32"/>
      <c r="E114" s="39"/>
      <c r="F114" s="33"/>
      <c r="I114" s="39"/>
      <c r="J114" s="39"/>
      <c r="K114" s="39"/>
      <c r="M114" s="4"/>
    </row>
    <row r="115" spans="3:13" ht="12.75">
      <c r="C115" s="57"/>
      <c r="D115" s="32"/>
      <c r="E115" s="39"/>
      <c r="F115" s="33"/>
      <c r="I115" s="39"/>
      <c r="J115" s="39"/>
      <c r="K115" s="39"/>
      <c r="M115" s="4"/>
    </row>
    <row r="116" spans="3:13" ht="12.75">
      <c r="C116" s="57"/>
      <c r="D116" s="32"/>
      <c r="E116" s="39"/>
      <c r="F116" s="33"/>
      <c r="I116" s="39"/>
      <c r="J116" s="39"/>
      <c r="K116" s="39"/>
      <c r="M116" s="4"/>
    </row>
    <row r="117" spans="3:13" ht="12.75">
      <c r="C117" s="57"/>
      <c r="D117" s="32"/>
      <c r="E117" s="39"/>
      <c r="F117" s="33"/>
      <c r="I117" s="39"/>
      <c r="J117" s="39"/>
      <c r="K117" s="39"/>
      <c r="M117" s="4"/>
    </row>
    <row r="118" spans="3:13" ht="12.75">
      <c r="C118" s="57"/>
      <c r="D118" s="32"/>
      <c r="E118" s="39"/>
      <c r="F118" s="33"/>
      <c r="I118" s="39"/>
      <c r="J118" s="39"/>
      <c r="K118" s="39"/>
      <c r="M118" s="4"/>
    </row>
    <row r="119" spans="4:13" ht="12.75">
      <c r="D119" s="32"/>
      <c r="M119" s="4"/>
    </row>
    <row r="120" spans="4:13" ht="12.75">
      <c r="D120" s="32"/>
      <c r="M120" s="4"/>
    </row>
    <row r="121" spans="4:13" ht="12.75">
      <c r="D121" s="32"/>
      <c r="M121" s="4"/>
    </row>
    <row r="122" ht="12.75">
      <c r="M122" s="4"/>
    </row>
    <row r="123" ht="12.75">
      <c r="M123" s="4"/>
    </row>
    <row r="124" ht="12.75">
      <c r="M124" s="4"/>
    </row>
    <row r="125" ht="12.75">
      <c r="M125" s="4"/>
    </row>
    <row r="126" ht="12.75">
      <c r="M126" s="4"/>
    </row>
    <row r="127" ht="12.75">
      <c r="M127" s="4"/>
    </row>
    <row r="128" ht="12.75">
      <c r="M128" s="4"/>
    </row>
    <row r="129" ht="12.75">
      <c r="M129" s="4"/>
    </row>
    <row r="130" ht="12.75">
      <c r="M130" s="4"/>
    </row>
    <row r="131" ht="12.75">
      <c r="M131" s="4"/>
    </row>
    <row r="132" ht="12.75">
      <c r="M132" s="4"/>
    </row>
    <row r="133" ht="12.75">
      <c r="M133" s="4"/>
    </row>
    <row r="134" ht="12.75">
      <c r="M134" s="4"/>
    </row>
    <row r="135" ht="12.75">
      <c r="M135" s="4"/>
    </row>
    <row r="136" ht="12.75">
      <c r="M136" s="4"/>
    </row>
    <row r="137" ht="12.75">
      <c r="M137" s="4"/>
    </row>
    <row r="138" ht="12.75">
      <c r="M138" s="4"/>
    </row>
    <row r="139" ht="12.75">
      <c r="M139" s="4"/>
    </row>
    <row r="140" ht="13.5" thickBot="1">
      <c r="L140" s="4"/>
    </row>
    <row r="141" spans="4:8" ht="13.5" thickBot="1">
      <c r="D141" s="25"/>
      <c r="E141" s="26"/>
      <c r="F141" s="27" t="s">
        <v>71</v>
      </c>
      <c r="G141" s="26"/>
      <c r="H141" s="28"/>
    </row>
    <row r="142" ht="13.5" thickBot="1"/>
    <row r="143" spans="3:10" ht="12.75">
      <c r="C143" s="8"/>
      <c r="D143" s="8"/>
      <c r="E143" s="8" t="s">
        <v>55</v>
      </c>
      <c r="F143" s="8" t="s">
        <v>58</v>
      </c>
      <c r="G143" s="8" t="s">
        <v>60</v>
      </c>
      <c r="H143" s="8" t="s">
        <v>62</v>
      </c>
      <c r="I143" s="8" t="s">
        <v>65</v>
      </c>
      <c r="J143" s="8" t="s">
        <v>68</v>
      </c>
    </row>
    <row r="144" spans="3:10" ht="12.75">
      <c r="C144" s="9" t="s">
        <v>51</v>
      </c>
      <c r="D144" s="9" t="s">
        <v>52</v>
      </c>
      <c r="E144" s="9" t="s">
        <v>56</v>
      </c>
      <c r="F144" s="9" t="s">
        <v>59</v>
      </c>
      <c r="G144" s="9" t="s">
        <v>52</v>
      </c>
      <c r="H144" s="9" t="s">
        <v>63</v>
      </c>
      <c r="I144" s="9" t="s">
        <v>66</v>
      </c>
      <c r="J144" s="9" t="s">
        <v>69</v>
      </c>
    </row>
    <row r="145" spans="3:10" ht="13.5" thickBot="1">
      <c r="C145" s="10" t="s">
        <v>53</v>
      </c>
      <c r="D145" s="10" t="s">
        <v>54</v>
      </c>
      <c r="E145" s="10" t="s">
        <v>57</v>
      </c>
      <c r="F145" s="10" t="s">
        <v>60</v>
      </c>
      <c r="G145" s="10" t="s">
        <v>61</v>
      </c>
      <c r="H145" s="10" t="s">
        <v>64</v>
      </c>
      <c r="I145" s="10" t="s">
        <v>67</v>
      </c>
      <c r="J145" s="10" t="s">
        <v>70</v>
      </c>
    </row>
    <row r="146" spans="2:10" ht="12.75">
      <c r="B146" s="6" t="s">
        <v>101</v>
      </c>
      <c r="C146" s="11">
        <v>0.7</v>
      </c>
      <c r="D146" s="29">
        <f>0.0007*E146</f>
        <v>13.202</v>
      </c>
      <c r="E146" s="29">
        <v>18860</v>
      </c>
      <c r="F146" s="13">
        <f aca="true" t="shared" si="4" ref="F146:F157">E146/$E$158</f>
        <v>0.913317191283293</v>
      </c>
      <c r="G146" s="14">
        <v>3.4</v>
      </c>
      <c r="H146" s="14">
        <v>8.608960270498734</v>
      </c>
      <c r="I146" s="14">
        <v>58.03076923076923</v>
      </c>
      <c r="J146" s="15">
        <v>67.7</v>
      </c>
    </row>
    <row r="147" spans="2:10" ht="12.75">
      <c r="B147" s="6" t="s">
        <v>100</v>
      </c>
      <c r="C147" s="107">
        <v>0.4</v>
      </c>
      <c r="D147" s="108">
        <f>16810*0.0004</f>
        <v>6.724</v>
      </c>
      <c r="E147" s="108">
        <v>16810</v>
      </c>
      <c r="F147" s="18">
        <f t="shared" si="4"/>
        <v>0.814043583535109</v>
      </c>
      <c r="G147" s="109">
        <v>1.4</v>
      </c>
      <c r="H147" s="109">
        <v>7.673203719357566</v>
      </c>
      <c r="I147" s="109">
        <v>51.723076923076924</v>
      </c>
      <c r="J147" s="110">
        <v>68.8</v>
      </c>
    </row>
    <row r="148" spans="2:10" ht="12.75">
      <c r="B148" s="6" t="s">
        <v>49</v>
      </c>
      <c r="C148" s="107">
        <v>2</v>
      </c>
      <c r="D148" s="108">
        <v>18.6</v>
      </c>
      <c r="E148" s="108">
        <v>14492</v>
      </c>
      <c r="F148" s="18">
        <f t="shared" si="4"/>
        <v>0.7017917675544795</v>
      </c>
      <c r="G148" s="109">
        <v>4</v>
      </c>
      <c r="H148" s="110">
        <v>5.8</v>
      </c>
      <c r="I148" s="109">
        <v>36.4</v>
      </c>
      <c r="J148" s="110">
        <v>69.4</v>
      </c>
    </row>
    <row r="149" spans="2:10" ht="12.75">
      <c r="B149" s="6" t="s">
        <v>5</v>
      </c>
      <c r="C149" s="16">
        <v>10.3</v>
      </c>
      <c r="D149" s="30">
        <v>49.2</v>
      </c>
      <c r="E149" s="30">
        <v>11830</v>
      </c>
      <c r="F149" s="18">
        <f>E149/$E$158</f>
        <v>0.5728813559322034</v>
      </c>
      <c r="G149" s="19">
        <v>0.6</v>
      </c>
      <c r="H149" s="20">
        <v>5.4</v>
      </c>
      <c r="I149" s="19">
        <v>36.4</v>
      </c>
      <c r="J149" s="20">
        <v>69.9</v>
      </c>
    </row>
    <row r="150" spans="2:10" ht="12.75">
      <c r="B150" s="6" t="s">
        <v>48</v>
      </c>
      <c r="C150" s="16">
        <v>10.1</v>
      </c>
      <c r="D150" s="30">
        <v>46.2</v>
      </c>
      <c r="E150" s="30">
        <v>10384</v>
      </c>
      <c r="F150" s="18">
        <f t="shared" si="4"/>
        <v>0.5028571428571429</v>
      </c>
      <c r="G150" s="19">
        <v>4</v>
      </c>
      <c r="H150" s="20">
        <v>4.7</v>
      </c>
      <c r="I150" s="19">
        <v>30.4</v>
      </c>
      <c r="J150" s="20">
        <v>69.3</v>
      </c>
    </row>
    <row r="151" spans="2:10" ht="12.75">
      <c r="B151" s="6" t="s">
        <v>167</v>
      </c>
      <c r="C151" s="16">
        <v>5.4</v>
      </c>
      <c r="D151" s="30">
        <v>17.5</v>
      </c>
      <c r="E151" s="30">
        <v>9402</v>
      </c>
      <c r="F151" s="18">
        <f t="shared" si="4"/>
        <v>0.45530266343825665</v>
      </c>
      <c r="G151" s="19">
        <v>4.2</v>
      </c>
      <c r="H151" s="20">
        <v>4.9</v>
      </c>
      <c r="I151" s="19">
        <v>28.6</v>
      </c>
      <c r="J151" s="20">
        <v>70.2</v>
      </c>
    </row>
    <row r="152" spans="2:10" ht="12.75">
      <c r="B152" s="6" t="s">
        <v>9</v>
      </c>
      <c r="C152" s="16">
        <v>38.7</v>
      </c>
      <c r="D152" s="30">
        <v>145.4</v>
      </c>
      <c r="E152" s="30">
        <v>8061</v>
      </c>
      <c r="F152" s="18">
        <f t="shared" si="4"/>
        <v>0.390363196125908</v>
      </c>
      <c r="G152" s="19">
        <v>5.4</v>
      </c>
      <c r="H152" s="20">
        <v>5.2</v>
      </c>
      <c r="I152" s="19">
        <v>22.8</v>
      </c>
      <c r="J152" s="20">
        <v>70.2</v>
      </c>
    </row>
    <row r="153" spans="2:10" ht="12.75">
      <c r="B153" s="6" t="s">
        <v>6</v>
      </c>
      <c r="C153" s="16">
        <v>1.4</v>
      </c>
      <c r="D153" s="30">
        <v>4.6</v>
      </c>
      <c r="E153" s="30">
        <v>7048</v>
      </c>
      <c r="F153" s="18">
        <f t="shared" si="4"/>
        <v>0.34130750605326876</v>
      </c>
      <c r="G153" s="19">
        <v>4.3</v>
      </c>
      <c r="H153" s="20">
        <v>7.3</v>
      </c>
      <c r="I153" s="19">
        <v>34.3</v>
      </c>
      <c r="J153" s="20">
        <v>70.5</v>
      </c>
    </row>
    <row r="154" spans="2:10" ht="12.75">
      <c r="B154" s="6" t="s">
        <v>8</v>
      </c>
      <c r="C154" s="16">
        <v>3.7</v>
      </c>
      <c r="D154" s="30">
        <v>9.8</v>
      </c>
      <c r="E154" s="30">
        <v>5975</v>
      </c>
      <c r="F154" s="18">
        <f t="shared" si="4"/>
        <v>0.28934624697336564</v>
      </c>
      <c r="G154" s="19">
        <v>2.7</v>
      </c>
      <c r="H154" s="20">
        <v>5.6</v>
      </c>
      <c r="I154" s="19">
        <v>30</v>
      </c>
      <c r="J154" s="20">
        <v>71.4</v>
      </c>
    </row>
    <row r="155" spans="2:10" ht="12.75">
      <c r="B155" s="6" t="s">
        <v>7</v>
      </c>
      <c r="C155" s="16">
        <v>2.4</v>
      </c>
      <c r="D155" s="30">
        <v>6.2</v>
      </c>
      <c r="E155" s="30">
        <v>5946</v>
      </c>
      <c r="F155" s="18">
        <f t="shared" si="4"/>
        <v>0.2879418886198547</v>
      </c>
      <c r="G155" s="19">
        <v>3.7</v>
      </c>
      <c r="H155" s="20">
        <v>6.5</v>
      </c>
      <c r="I155" s="19">
        <v>38.3</v>
      </c>
      <c r="J155" s="20">
        <v>70.3</v>
      </c>
    </row>
    <row r="156" spans="2:10" ht="12.75">
      <c r="B156" s="6" t="s">
        <v>46</v>
      </c>
      <c r="C156" s="16">
        <v>22.4</v>
      </c>
      <c r="D156" s="30">
        <v>32.3</v>
      </c>
      <c r="E156" s="30">
        <v>5512</v>
      </c>
      <c r="F156" s="18">
        <f t="shared" si="4"/>
        <v>0.2669249394673123</v>
      </c>
      <c r="G156" s="19">
        <v>-2.2</v>
      </c>
      <c r="H156" s="20">
        <v>3.6</v>
      </c>
      <c r="I156" s="19">
        <v>16.7</v>
      </c>
      <c r="J156" s="20">
        <v>68.5</v>
      </c>
    </row>
    <row r="157" spans="2:10" ht="12.75">
      <c r="B157" s="6" t="s">
        <v>47</v>
      </c>
      <c r="C157" s="16">
        <v>8.3</v>
      </c>
      <c r="D157" s="30">
        <v>11.6</v>
      </c>
      <c r="E157" s="30">
        <v>4871</v>
      </c>
      <c r="F157" s="18">
        <f t="shared" si="4"/>
        <v>0.23588377723970944</v>
      </c>
      <c r="G157" s="19">
        <v>-1.7</v>
      </c>
      <c r="H157" s="20">
        <v>3.3</v>
      </c>
      <c r="I157" s="19">
        <v>32.9</v>
      </c>
      <c r="J157" s="20">
        <v>71.1</v>
      </c>
    </row>
    <row r="158" spans="2:10" ht="13.5" thickBot="1">
      <c r="B158" s="6" t="s">
        <v>50</v>
      </c>
      <c r="C158" s="21">
        <v>375.8</v>
      </c>
      <c r="D158" s="31">
        <v>8092.8</v>
      </c>
      <c r="E158" s="31">
        <v>20650</v>
      </c>
      <c r="F158" s="22"/>
      <c r="G158" s="23">
        <v>4</v>
      </c>
      <c r="H158" s="24">
        <v>5.1</v>
      </c>
      <c r="I158" s="23">
        <v>56.6</v>
      </c>
      <c r="J158" s="24">
        <v>71.4</v>
      </c>
    </row>
    <row r="159" spans="4:5" ht="12.75">
      <c r="D159" s="5"/>
      <c r="E159" s="5"/>
    </row>
    <row r="160" ht="15.75"/>
    <row r="161" spans="5:8" ht="16.5" thickBot="1">
      <c r="E161" s="7" t="s">
        <v>51</v>
      </c>
      <c r="F161" s="7"/>
      <c r="G161" s="7"/>
      <c r="H161" s="7" t="s">
        <v>52</v>
      </c>
    </row>
    <row r="162" spans="4:8" ht="15.75">
      <c r="D162" s="6" t="s">
        <v>5</v>
      </c>
      <c r="E162" s="11">
        <v>10.3</v>
      </c>
      <c r="G162" s="6" t="s">
        <v>5</v>
      </c>
      <c r="H162" s="12">
        <v>49.2</v>
      </c>
    </row>
    <row r="163" spans="4:8" ht="15.75">
      <c r="D163" s="6" t="s">
        <v>6</v>
      </c>
      <c r="E163" s="16">
        <v>1.4</v>
      </c>
      <c r="G163" s="6" t="s">
        <v>6</v>
      </c>
      <c r="H163" s="17">
        <v>4.6</v>
      </c>
    </row>
    <row r="164" spans="4:8" ht="15.75">
      <c r="D164" s="6" t="s">
        <v>7</v>
      </c>
      <c r="E164" s="16">
        <v>2.4</v>
      </c>
      <c r="G164" s="6" t="s">
        <v>7</v>
      </c>
      <c r="H164" s="17">
        <v>6.2</v>
      </c>
    </row>
    <row r="165" spans="4:8" ht="15.75">
      <c r="D165" s="6" t="s">
        <v>8</v>
      </c>
      <c r="E165" s="16">
        <v>3.7</v>
      </c>
      <c r="G165" s="6" t="s">
        <v>8</v>
      </c>
      <c r="H165" s="17">
        <v>9.8</v>
      </c>
    </row>
    <row r="166" spans="4:8" ht="15.75">
      <c r="D166" s="6" t="s">
        <v>9</v>
      </c>
      <c r="E166" s="16">
        <v>38.7</v>
      </c>
      <c r="G166" s="6" t="s">
        <v>9</v>
      </c>
      <c r="H166" s="17">
        <v>145.4</v>
      </c>
    </row>
    <row r="167" spans="4:8" ht="15.75">
      <c r="D167" s="6" t="s">
        <v>167</v>
      </c>
      <c r="E167" s="16">
        <v>5.4</v>
      </c>
      <c r="G167" s="6" t="s">
        <v>167</v>
      </c>
      <c r="H167" s="17">
        <v>17.5</v>
      </c>
    </row>
    <row r="168" spans="4:8" ht="15.75">
      <c r="D168" s="6" t="s">
        <v>46</v>
      </c>
      <c r="E168" s="16">
        <v>22.4</v>
      </c>
      <c r="G168" s="6" t="s">
        <v>46</v>
      </c>
      <c r="H168" s="17">
        <v>32.3</v>
      </c>
    </row>
    <row r="169" spans="4:8" ht="15.75">
      <c r="D169" s="6" t="s">
        <v>47</v>
      </c>
      <c r="E169" s="16">
        <v>8.3</v>
      </c>
      <c r="G169" s="6" t="s">
        <v>47</v>
      </c>
      <c r="H169" s="17">
        <v>11.6</v>
      </c>
    </row>
    <row r="170" spans="4:8" ht="15.75">
      <c r="D170" s="6" t="s">
        <v>48</v>
      </c>
      <c r="E170" s="16">
        <v>10.1</v>
      </c>
      <c r="G170" s="6" t="s">
        <v>48</v>
      </c>
      <c r="H170" s="17">
        <v>46.2</v>
      </c>
    </row>
    <row r="171" spans="4:8" ht="15.75">
      <c r="D171" s="6" t="s">
        <v>49</v>
      </c>
      <c r="E171" s="16">
        <v>2</v>
      </c>
      <c r="G171" s="6" t="s">
        <v>49</v>
      </c>
      <c r="H171" s="17">
        <v>18.6</v>
      </c>
    </row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6.5" thickBot="1"/>
    <row r="207" spans="4:8" ht="13.5" thickBot="1">
      <c r="D207" s="25"/>
      <c r="E207" s="26"/>
      <c r="F207" s="27" t="s">
        <v>74</v>
      </c>
      <c r="G207" s="26"/>
      <c r="H207" s="28"/>
    </row>
    <row r="208" ht="12.75">
      <c r="B208" s="1" t="s">
        <v>106</v>
      </c>
    </row>
    <row r="209" ht="12.75">
      <c r="B209" s="1" t="s">
        <v>107</v>
      </c>
    </row>
    <row r="210" ht="12.75">
      <c r="B210" s="1" t="s">
        <v>108</v>
      </c>
    </row>
    <row r="211" ht="12.75">
      <c r="B211" s="1" t="s">
        <v>109</v>
      </c>
    </row>
    <row r="212" ht="12.75">
      <c r="B212" s="1" t="s">
        <v>110</v>
      </c>
    </row>
    <row r="214" ht="12.75">
      <c r="F214" s="124" t="s">
        <v>111</v>
      </c>
    </row>
    <row r="215" spans="4:11" ht="13.5" thickBot="1">
      <c r="D215" s="3" t="s">
        <v>114</v>
      </c>
      <c r="E215" s="1" t="s">
        <v>112</v>
      </c>
      <c r="F215" s="111" t="s">
        <v>51</v>
      </c>
      <c r="G215" s="111" t="s">
        <v>115</v>
      </c>
      <c r="H215" s="124" t="s">
        <v>117</v>
      </c>
      <c r="I215" s="111" t="s">
        <v>118</v>
      </c>
      <c r="J215" s="111" t="s">
        <v>116</v>
      </c>
      <c r="K215" s="111" t="s">
        <v>115</v>
      </c>
    </row>
    <row r="216" spans="4:11" ht="12.75">
      <c r="D216" s="112" t="s">
        <v>129</v>
      </c>
      <c r="E216" s="113">
        <v>296</v>
      </c>
      <c r="F216" s="114">
        <v>82.04</v>
      </c>
      <c r="G216" s="115">
        <f aca="true" t="shared" si="5" ref="G216:G230">E216/(F216*100)</f>
        <v>0.03607996099463676</v>
      </c>
      <c r="H216" s="112" t="s">
        <v>9</v>
      </c>
      <c r="I216" s="113">
        <v>163</v>
      </c>
      <c r="J216" s="114">
        <v>38.67</v>
      </c>
      <c r="K216" s="115">
        <f>I216/(J216*100)</f>
        <v>0.04215153866046031</v>
      </c>
    </row>
    <row r="217" spans="4:11" ht="12.75">
      <c r="D217" s="116" t="s">
        <v>128</v>
      </c>
      <c r="E217" s="118">
        <v>260.4</v>
      </c>
      <c r="F217" s="118">
        <v>58.97</v>
      </c>
      <c r="G217" s="119">
        <f t="shared" si="5"/>
        <v>0.04415804646430388</v>
      </c>
      <c r="H217" s="116" t="s">
        <v>5</v>
      </c>
      <c r="I217" s="117">
        <v>49.4</v>
      </c>
      <c r="J217" s="118">
        <v>10.29</v>
      </c>
      <c r="K217" s="119">
        <f aca="true" t="shared" si="6" ref="K217:K226">I217/(J217*100)</f>
        <v>0.04800777453838678</v>
      </c>
    </row>
    <row r="218" spans="4:11" ht="12.75">
      <c r="D218" s="116" t="s">
        <v>130</v>
      </c>
      <c r="E218" s="118">
        <v>216.8</v>
      </c>
      <c r="F218" s="118">
        <v>57.67</v>
      </c>
      <c r="G218" s="119">
        <f t="shared" si="5"/>
        <v>0.03759320270504595</v>
      </c>
      <c r="H218" s="116" t="s">
        <v>48</v>
      </c>
      <c r="I218" s="117">
        <v>33.4</v>
      </c>
      <c r="J218" s="118">
        <v>10.09</v>
      </c>
      <c r="K218" s="119">
        <f t="shared" si="6"/>
        <v>0.03310208126858275</v>
      </c>
    </row>
    <row r="219" spans="4:11" ht="12.75">
      <c r="D219" s="116" t="s">
        <v>113</v>
      </c>
      <c r="E219" s="118">
        <v>210.4</v>
      </c>
      <c r="F219" s="118">
        <v>59.25</v>
      </c>
      <c r="G219" s="119">
        <f t="shared" si="5"/>
        <v>0.03551054852320675</v>
      </c>
      <c r="H219" s="116" t="s">
        <v>167</v>
      </c>
      <c r="I219" s="117">
        <v>26.2</v>
      </c>
      <c r="J219" s="118">
        <v>5.39</v>
      </c>
      <c r="K219" s="119">
        <f t="shared" si="6"/>
        <v>0.048608534322820036</v>
      </c>
    </row>
    <row r="220" spans="4:11" ht="12.75">
      <c r="D220" s="116" t="s">
        <v>161</v>
      </c>
      <c r="E220" s="118">
        <v>177.9</v>
      </c>
      <c r="F220" s="118">
        <v>39.39</v>
      </c>
      <c r="G220" s="119">
        <f t="shared" si="5"/>
        <v>0.045163747143945165</v>
      </c>
      <c r="H220" s="116" t="s">
        <v>8</v>
      </c>
      <c r="I220" s="117">
        <v>13.5</v>
      </c>
      <c r="J220" s="118">
        <v>3.7</v>
      </c>
      <c r="K220" s="119">
        <f t="shared" si="6"/>
        <v>0.03648648648648649</v>
      </c>
    </row>
    <row r="221" spans="4:11" ht="12.75">
      <c r="D221" s="116" t="s">
        <v>164</v>
      </c>
      <c r="E221" s="118">
        <v>177.6</v>
      </c>
      <c r="F221" s="118">
        <v>10.53</v>
      </c>
      <c r="G221" s="119">
        <f t="shared" si="5"/>
        <v>0.16866096866096866</v>
      </c>
      <c r="H221" s="116" t="s">
        <v>101</v>
      </c>
      <c r="I221" s="117">
        <v>10</v>
      </c>
      <c r="J221" s="118">
        <v>0.752</v>
      </c>
      <c r="K221" s="119">
        <f t="shared" si="6"/>
        <v>0.13297872340425532</v>
      </c>
    </row>
    <row r="222" spans="4:11" ht="12.75">
      <c r="D222" s="116" t="s">
        <v>132</v>
      </c>
      <c r="E222" s="118">
        <v>49.6</v>
      </c>
      <c r="F222" s="118">
        <v>15.76</v>
      </c>
      <c r="G222" s="119">
        <f t="shared" si="5"/>
        <v>0.03147208121827411</v>
      </c>
      <c r="H222" s="116" t="s">
        <v>49</v>
      </c>
      <c r="I222" s="117">
        <v>9</v>
      </c>
      <c r="J222" s="118">
        <v>1.98</v>
      </c>
      <c r="K222" s="119">
        <f t="shared" si="6"/>
        <v>0.045454545454545456</v>
      </c>
    </row>
    <row r="223" spans="4:11" ht="12.75">
      <c r="D223" s="116" t="s">
        <v>162</v>
      </c>
      <c r="E223" s="118">
        <v>43.6</v>
      </c>
      <c r="F223" s="118">
        <v>9.98</v>
      </c>
      <c r="G223" s="119">
        <f t="shared" si="5"/>
        <v>0.043687374749499</v>
      </c>
      <c r="H223" s="116" t="s">
        <v>6</v>
      </c>
      <c r="I223" s="117">
        <v>5.5</v>
      </c>
      <c r="J223" s="118">
        <v>1.45</v>
      </c>
      <c r="K223" s="119">
        <f t="shared" si="6"/>
        <v>0.03793103448275862</v>
      </c>
    </row>
    <row r="224" spans="4:11" ht="12.75">
      <c r="D224" s="116" t="s">
        <v>131</v>
      </c>
      <c r="E224" s="118">
        <v>39.2</v>
      </c>
      <c r="F224" s="118">
        <v>10.21</v>
      </c>
      <c r="G224" s="119">
        <f t="shared" si="5"/>
        <v>0.038393731635651324</v>
      </c>
      <c r="H224" s="116" t="s">
        <v>7</v>
      </c>
      <c r="I224" s="117">
        <v>5.5</v>
      </c>
      <c r="J224" s="118">
        <v>2.44</v>
      </c>
      <c r="K224" s="119">
        <f t="shared" si="6"/>
        <v>0.022540983606557378</v>
      </c>
    </row>
    <row r="225" spans="4:11" ht="12.75">
      <c r="D225" s="116" t="s">
        <v>94</v>
      </c>
      <c r="E225" s="118">
        <v>34.6</v>
      </c>
      <c r="F225" s="118">
        <v>8.08</v>
      </c>
      <c r="G225" s="119">
        <f t="shared" si="5"/>
        <v>0.042821782178217825</v>
      </c>
      <c r="H225" s="116" t="s">
        <v>100</v>
      </c>
      <c r="I225" s="117">
        <v>2.1</v>
      </c>
      <c r="J225" s="118">
        <v>0.377</v>
      </c>
      <c r="K225" s="119">
        <f t="shared" si="6"/>
        <v>0.055702917771883284</v>
      </c>
    </row>
    <row r="226" spans="4:11" ht="13.5" thickBot="1">
      <c r="D226" s="116" t="s">
        <v>92</v>
      </c>
      <c r="E226" s="118">
        <v>33.9</v>
      </c>
      <c r="F226" s="118">
        <v>8.85</v>
      </c>
      <c r="G226" s="119">
        <f t="shared" si="5"/>
        <v>0.03830508474576271</v>
      </c>
      <c r="H226" s="120" t="s">
        <v>95</v>
      </c>
      <c r="I226" s="121">
        <f>SUM(I216:I225)</f>
        <v>317.6</v>
      </c>
      <c r="J226" s="121">
        <f>SUM(J216:J225)</f>
        <v>75.139</v>
      </c>
      <c r="K226" s="122">
        <f t="shared" si="6"/>
        <v>0.042268329362914074</v>
      </c>
    </row>
    <row r="227" spans="4:7" ht="12.75">
      <c r="D227" s="116" t="s">
        <v>93</v>
      </c>
      <c r="E227" s="118">
        <v>31.8</v>
      </c>
      <c r="F227" s="118">
        <v>5.16</v>
      </c>
      <c r="G227" s="119">
        <f t="shared" si="5"/>
        <v>0.06162790697674419</v>
      </c>
    </row>
    <row r="228" spans="4:7" ht="12.75">
      <c r="D228" s="116" t="s">
        <v>91</v>
      </c>
      <c r="E228" s="118">
        <v>22.7</v>
      </c>
      <c r="F228" s="118">
        <v>5.31</v>
      </c>
      <c r="G228" s="119">
        <f t="shared" si="5"/>
        <v>0.04274952919020716</v>
      </c>
    </row>
    <row r="229" spans="4:7" ht="12.75">
      <c r="D229" s="116" t="s">
        <v>163</v>
      </c>
      <c r="E229" s="118">
        <v>10.5</v>
      </c>
      <c r="F229" s="118">
        <v>3.74</v>
      </c>
      <c r="G229" s="119">
        <f t="shared" si="5"/>
        <v>0.02807486631016043</v>
      </c>
    </row>
    <row r="230" spans="4:7" ht="12.75">
      <c r="D230" s="116" t="s">
        <v>133</v>
      </c>
      <c r="E230" s="118">
        <v>0.9</v>
      </c>
      <c r="F230" s="118">
        <v>0.429</v>
      </c>
      <c r="G230" s="119">
        <f t="shared" si="5"/>
        <v>0.02097902097902098</v>
      </c>
    </row>
    <row r="231" spans="4:7" ht="13.5" thickBot="1">
      <c r="D231" s="120" t="s">
        <v>95</v>
      </c>
      <c r="E231" s="123">
        <f>SUM(E216:E230)</f>
        <v>1605.8999999999999</v>
      </c>
      <c r="F231" s="123">
        <f>SUM(F216:F230)</f>
        <v>375.36899999999997</v>
      </c>
      <c r="G231" s="122">
        <f>E231/(F231*100)</f>
        <v>0.04278190260783389</v>
      </c>
    </row>
    <row r="234" ht="12.75">
      <c r="F234" s="106" t="s">
        <v>156</v>
      </c>
    </row>
    <row r="235" ht="18" customHeight="1">
      <c r="C235" s="1" t="s">
        <v>157</v>
      </c>
    </row>
    <row r="236" ht="16.5" customHeight="1">
      <c r="C236" s="1" t="s">
        <v>158</v>
      </c>
    </row>
    <row r="237" ht="18" customHeight="1">
      <c r="C237" s="1" t="s">
        <v>165</v>
      </c>
    </row>
    <row r="238" ht="15.75" customHeight="1">
      <c r="C238" s="1" t="s">
        <v>73</v>
      </c>
    </row>
  </sheetData>
  <printOptions/>
  <pageMargins left="0.3" right="0.3" top="0.7" bottom="0.7" header="0.5" footer="0.5"/>
  <pageSetup orientation="portrait" paperSize="9" scale="80"/>
  <headerFooter alignWithMargins="0">
    <oddHeader>&amp;LP. LeBel&amp;CEuropeanUnion.xls&amp;R&amp;D, &amp;T</oddHeader>
    <oddFooter>&amp;L&amp;C- &amp;P -&amp;R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Trial User</cp:lastModifiedBy>
  <cp:lastPrinted>2004-05-04T00:59:16Z</cp:lastPrinted>
  <dcterms:created xsi:type="dcterms:W3CDTF">2000-11-01T05:12:04Z</dcterms:created>
  <cp:category/>
  <cp:version/>
  <cp:contentType/>
  <cp:contentStatus/>
</cp:coreProperties>
</file>