
<file path=[Content_Types].xml><?xml version="1.0" encoding="utf-8"?>
<Types xmlns="http://schemas.openxmlformats.org/package/2006/content-types">
  <Default Extension="doc" ContentType="application/msword"/>
  <Default Extension="pict" ContentType="image/pi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PhillipLeBel/Desktop/ A. P.LeBel files/H. HomePage/"/>
    </mc:Choice>
  </mc:AlternateContent>
  <xr:revisionPtr revIDLastSave="0" documentId="8_{2230AC8B-9506-7245-8D0E-8A02B613A3A7}" xr6:coauthVersionLast="45" xr6:coauthVersionMax="45" xr10:uidLastSave="{00000000-0000-0000-0000-000000000000}"/>
  <bookViews>
    <workbookView xWindow="0" yWindow="460" windowWidth="25100" windowHeight="15540" tabRatio="270"/>
  </bookViews>
  <sheets>
    <sheet name="Gurage House Specs2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70" i="1" s="1"/>
  <c r="D68" i="1"/>
  <c r="D69" i="1"/>
  <c r="D74" i="1"/>
  <c r="D81" i="1"/>
  <c r="D82" i="1" s="1"/>
  <c r="D83" i="1" s="1"/>
  <c r="D89" i="1"/>
  <c r="D102" i="1" s="1"/>
  <c r="D99" i="1"/>
  <c r="D100" i="1" s="1"/>
  <c r="D101" i="1"/>
  <c r="D103" i="1"/>
  <c r="D104" i="1"/>
  <c r="D107" i="1"/>
  <c r="D121" i="1"/>
  <c r="D123" i="1"/>
  <c r="D136" i="1"/>
  <c r="E57" i="1" s="1"/>
  <c r="D137" i="1"/>
  <c r="D140" i="1"/>
  <c r="D143" i="1" s="1"/>
  <c r="E58" i="1" s="1"/>
  <c r="D146" i="1"/>
  <c r="D147" i="1" s="1"/>
  <c r="D156" i="1" s="1"/>
  <c r="D157" i="1" s="1"/>
  <c r="D148" i="1"/>
  <c r="D151" i="1" s="1"/>
  <c r="D153" i="1"/>
  <c r="D115" i="1" l="1"/>
  <c r="D116" i="1" s="1"/>
  <c r="D117" i="1" s="1"/>
  <c r="D105" i="1"/>
  <c r="D106" i="1" s="1"/>
  <c r="D108" i="1" s="1"/>
  <c r="E55" i="1" s="1"/>
  <c r="D122" i="1"/>
  <c r="D124" i="1" s="1"/>
  <c r="D126" i="1" s="1"/>
  <c r="E56" i="1" s="1"/>
  <c r="D92" i="1"/>
  <c r="D93" i="1" s="1"/>
  <c r="D95" i="1" s="1"/>
  <c r="E54" i="1" s="1"/>
  <c r="D76" i="1"/>
  <c r="D72" i="1"/>
  <c r="D110" i="1" s="1"/>
  <c r="D112" i="1" s="1"/>
  <c r="D114" i="1" s="1"/>
  <c r="D118" i="1" l="1"/>
  <c r="E59" i="1" s="1"/>
  <c r="D79" i="1"/>
  <c r="D85" i="1"/>
  <c r="E53" i="1" s="1"/>
  <c r="E60" i="1" l="1"/>
</calcChain>
</file>

<file path=xl/sharedStrings.xml><?xml version="1.0" encoding="utf-8"?>
<sst xmlns="http://schemas.openxmlformats.org/spreadsheetml/2006/main" count="136" uniqueCount="122">
  <si>
    <t>Rope Cost per Exterieur Wall=</t>
  </si>
  <si>
    <t>Interior Surface Area(in feet)=</t>
  </si>
  <si>
    <t>Gross Interior Wall Rope Footage Required=</t>
  </si>
  <si>
    <t>Rope Cost per Interior Wall=</t>
  </si>
  <si>
    <t>Insulated Wall Rope Cost=</t>
  </si>
  <si>
    <t>Interior Wall Height(infeet)=</t>
  </si>
  <si>
    <t>Insulation Square Footage=</t>
  </si>
  <si>
    <t>Insulation Cost per Square Foot=</t>
  </si>
  <si>
    <t>Cost of Wall Insulation=</t>
  </si>
  <si>
    <t>Access and Natural Lighting</t>
  </si>
  <si>
    <t>Number of door units</t>
  </si>
  <si>
    <t>Number of window units</t>
  </si>
  <si>
    <t>Unit door cost=</t>
  </si>
  <si>
    <t>Unit window cost=</t>
  </si>
  <si>
    <t>Door Costs=</t>
  </si>
  <si>
    <t>Window Costs=</t>
  </si>
  <si>
    <t>Flooring</t>
  </si>
  <si>
    <t>Gross Floor Area=</t>
  </si>
  <si>
    <t>(π)x(radius squared)</t>
  </si>
  <si>
    <t>Floor depth(in inches)=</t>
  </si>
  <si>
    <t>Cement + stone unit cost=</t>
  </si>
  <si>
    <t>Cement Floor Cost=</t>
  </si>
  <si>
    <t>Roofing</t>
  </si>
  <si>
    <t>Roof base diameter=</t>
  </si>
  <si>
    <t xml:space="preserve"> (roof base diameter to wall diameter ratio)x(exterior wall diameter)</t>
  </si>
  <si>
    <t>Roof base circumference=</t>
  </si>
  <si>
    <t>Roof height=</t>
  </si>
  <si>
    <t xml:space="preserve"> (ratio of roof to wall height)x(net wall height)</t>
  </si>
  <si>
    <t>Center post clearance=</t>
  </si>
  <si>
    <t>Center post in-ground height=</t>
  </si>
  <si>
    <t>Center post gross ground height=</t>
  </si>
  <si>
    <t xml:space="preserve"> (wall height)+(clearance)+(in-ground height)+(roof height)</t>
  </si>
  <si>
    <t>Center Post Diameter(in inches)=</t>
  </si>
  <si>
    <t>Surface of Revolution Area=</t>
  </si>
  <si>
    <t xml:space="preserve"> =x^2+z^2</t>
  </si>
  <si>
    <t>Roof base gap per paired sapling arches(inches)=</t>
  </si>
  <si>
    <t>Paired saplings gross width(inches)=</t>
  </si>
  <si>
    <t>Number of paired saplings per roof=</t>
  </si>
  <si>
    <t>Number of saplings per roof=</t>
  </si>
  <si>
    <t>© 1999</t>
  </si>
  <si>
    <t>P. LeBel</t>
  </si>
  <si>
    <t>Gurage House Designer Program</t>
  </si>
  <si>
    <t>Exterior Surface Area(in feet)=</t>
  </si>
  <si>
    <r>
      <t xml:space="preserve">Cutaway Design from P. LeBel, "On Gurage Architecture", </t>
    </r>
    <r>
      <rPr>
        <i/>
        <sz val="9"/>
        <rFont val="Helv"/>
      </rPr>
      <t>Journal of Ethiopian Studies</t>
    </r>
    <r>
      <rPr>
        <sz val="9"/>
        <rFont val="Helv"/>
      </rPr>
      <t>, Fall 1969</t>
    </r>
  </si>
  <si>
    <t>Figure 2</t>
  </si>
  <si>
    <t xml:space="preserve">                    Photograph of neighbor, widow of landlord, and former cook, January, 1990</t>
  </si>
  <si>
    <t xml:space="preserve">     Gurage houses, or "sauer bét" as they are called by the people who build them and live in them in Shoa province in central Ethiopia,</t>
  </si>
  <si>
    <t>combine ingenuity of design with an efficient use of local materials.  These houses are built traditionally with red and white eucalyptus,</t>
  </si>
  <si>
    <t>vine, and thatch.  With red eucalyptus resistant to termites, once built, the basic structure of a house can last easily for 30 years or more</t>
  </si>
  <si>
    <t>with only minor maintenance.  Gurage houses, though lacking in central plumbing, electricity, or other amenities, provide excellent</t>
  </si>
  <si>
    <t>cooling against the sun during the day and can be heated efficiently with the wooden fire set in the recessed hearth in the center of</t>
  </si>
  <si>
    <t>the floor.  These houses have been the object of numerous studies and won a national design competition sponsored by the</t>
  </si>
  <si>
    <t>Swedish Building College in Addis Abeba, in 1955.  Having lived almost four years in the house shown in the accompanying photograph</t>
  </si>
  <si>
    <t>I can attest personally to the qualities of these dwellings.</t>
  </si>
  <si>
    <t xml:space="preserve">Figure 1               </t>
  </si>
  <si>
    <t xml:space="preserve">     Since Gurage houses are circular, their design follows some basic principles, namely the circumference corresponding to a given diameter,</t>
  </si>
  <si>
    <t>the basic roof to sall height, and the ratio of the roof base diameter to the wall diameter, values for which I have specified here in the formulae</t>
  </si>
  <si>
    <t>section.  From these formulae, with given unit materials prices, one can derive the corresponding materials requirements and the corresponding</t>
  </si>
  <si>
    <t>cost simply by selecting a desired diameter for a house.</t>
  </si>
  <si>
    <t>Select Designer House Diameter (in feet):</t>
  </si>
  <si>
    <t>Formulae:</t>
  </si>
  <si>
    <t>Total Cost</t>
  </si>
  <si>
    <t>Item</t>
  </si>
  <si>
    <t>Wall and Floor area:</t>
  </si>
  <si>
    <t>Bamboo Siding</t>
  </si>
  <si>
    <t>Pi =</t>
  </si>
  <si>
    <t>Exterior Wall Wood Posting</t>
  </si>
  <si>
    <t>Circumference Formula =</t>
  </si>
  <si>
    <t>2πr</t>
  </si>
  <si>
    <t>Interior Wall Wood Posting</t>
  </si>
  <si>
    <t>Circular Area Formula =</t>
  </si>
  <si>
    <t>πr2</t>
  </si>
  <si>
    <t>Insulation</t>
  </si>
  <si>
    <t>Paraboloid of Revolution:</t>
  </si>
  <si>
    <t>Doors&amp;Windows</t>
  </si>
  <si>
    <t>Ratio of Roof to Wall Height=</t>
  </si>
  <si>
    <t>Cement Floor</t>
  </si>
  <si>
    <t>Ratio of Roof Base Diameter to Wall Diameter=</t>
  </si>
  <si>
    <t>Wall Rope (interior and exterior)</t>
  </si>
  <si>
    <t>House Exterior Diameter ( in feet)=</t>
  </si>
  <si>
    <t>Radius (in feet) =</t>
  </si>
  <si>
    <t>Exterior Circumference (in feet) =</t>
  </si>
  <si>
    <t xml:space="preserve"> Net Wall Height (in feet) =</t>
  </si>
  <si>
    <t>Exterior Gross Surface Area (in feet)=</t>
  </si>
  <si>
    <t>Bamboo Unit Diameter (in inches)=</t>
  </si>
  <si>
    <t>Bamboo Units per Vertical Wall Measure =</t>
  </si>
  <si>
    <t>(Wall Height)x(12 inches)/(Bamboo unit diameter)</t>
  </si>
  <si>
    <t>Gross Exterieur Bamboo Footage =</t>
  </si>
  <si>
    <t>(Bamboo Units)x(Circumference)</t>
  </si>
  <si>
    <t>Average Bamboo Tree Net Height (in feet)=</t>
  </si>
  <si>
    <t>Estimated Number of Bamboo Trees =</t>
  </si>
  <si>
    <t>Wall Thickness (in inches) =</t>
  </si>
  <si>
    <t>Interior Diameter (in feet) =</t>
  </si>
  <si>
    <t>Interior Circumference (in feet)=</t>
  </si>
  <si>
    <t>Gross Interior Bamboo Footage =</t>
  </si>
  <si>
    <t>Bamboo price per foot=</t>
  </si>
  <si>
    <t>Cost of Bamboo Siding=</t>
  </si>
  <si>
    <t>Exterior Wall Posting</t>
  </si>
  <si>
    <t>Posting Trench Depth (in feet)=</t>
  </si>
  <si>
    <t>Gross Wall Height (in feet)=</t>
  </si>
  <si>
    <t>(Net Wall Height + Posting Trench Depth)</t>
  </si>
  <si>
    <t>Post Width(in inches)=</t>
  </si>
  <si>
    <t>Post thickness(in inches)=</t>
  </si>
  <si>
    <t>Number of Posts=</t>
  </si>
  <si>
    <t>(Exterior Circumference)x((Post Width)/12)</t>
  </si>
  <si>
    <t>Posting Board Feet=</t>
  </si>
  <si>
    <t>(Number of Posts)x(Gross Wall Height)</t>
  </si>
  <si>
    <t>Posting Board per Foot price=</t>
  </si>
  <si>
    <t>Cost of Exterior Posting Board=</t>
  </si>
  <si>
    <t>Interior Wall Posting</t>
  </si>
  <si>
    <t xml:space="preserve"> </t>
  </si>
  <si>
    <t>Exterior-Interior Wall Insulation Gap (in inches)=</t>
  </si>
  <si>
    <t>Interior Wall Diameter=</t>
  </si>
  <si>
    <t>(Exterior Wall Diameter-Wall Thickness-Insulation Gap)</t>
  </si>
  <si>
    <t>Interior Wall Circumference(in feet)=</t>
  </si>
  <si>
    <t>(Interior Wall Diameter)*π</t>
  </si>
  <si>
    <t>(Interior Circumference)x(PostWidth/12)</t>
  </si>
  <si>
    <t>Cost of Interior Posting Board=</t>
  </si>
  <si>
    <t>Wall Rope</t>
  </si>
  <si>
    <t>Rope density per square foot(in feet)=</t>
  </si>
  <si>
    <t>Gross Exterior Wall Rope Footage Required=</t>
  </si>
  <si>
    <t>Rope Unit Price (per foot)=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</si>
</sst>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.\ "/>
    <numFmt numFmtId="165" formatCode="&quot;$&quot;0.00"/>
  </numFmts>
  <fonts count="18">
    <font>
      <sz val="10"/>
      <name val="Geneva"/>
    </font>
    <font>
      <sz val="10"/>
      <name val="Helv"/>
    </font>
    <font>
      <b/>
      <sz val="10"/>
      <name val="Helv"/>
    </font>
    <font>
      <b/>
      <sz val="12"/>
      <name val="Helv"/>
    </font>
    <font>
      <b/>
      <sz val="10"/>
      <color indexed="10"/>
      <name val="Helv"/>
    </font>
    <font>
      <sz val="10"/>
      <color indexed="8"/>
      <name val="Helv"/>
    </font>
    <font>
      <b/>
      <sz val="10"/>
      <color indexed="11"/>
      <name val="Helv"/>
    </font>
    <font>
      <b/>
      <u/>
      <sz val="10"/>
      <name val="Helv"/>
    </font>
    <font>
      <b/>
      <sz val="10"/>
      <color indexed="12"/>
      <name val="Helv"/>
    </font>
    <font>
      <b/>
      <u/>
      <sz val="10"/>
      <color indexed="8"/>
      <name val="Helv"/>
    </font>
    <font>
      <b/>
      <i/>
      <sz val="9"/>
      <name val="Helv"/>
    </font>
    <font>
      <b/>
      <i/>
      <sz val="10"/>
      <name val="Helv"/>
    </font>
    <font>
      <b/>
      <sz val="8"/>
      <name val="Helv"/>
    </font>
    <font>
      <sz val="10"/>
      <color indexed="10"/>
      <name val="Helv"/>
    </font>
    <font>
      <b/>
      <sz val="9"/>
      <name val="Helv"/>
    </font>
    <font>
      <b/>
      <sz val="12"/>
      <color indexed="12"/>
      <name val="Helv"/>
    </font>
    <font>
      <sz val="9"/>
      <name val="Helv"/>
    </font>
    <font>
      <i/>
      <sz val="9"/>
      <name val="Helv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/>
    <xf numFmtId="0" fontId="9" fillId="0" borderId="0" xfId="0" applyFont="1"/>
    <xf numFmtId="0" fontId="14" fillId="0" borderId="0" xfId="0" applyFont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7" xfId="0" applyFont="1" applyBorder="1"/>
    <xf numFmtId="0" fontId="1" fillId="0" borderId="6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2" fillId="0" borderId="4" xfId="0" applyFont="1" applyBorder="1" applyAlignment="1">
      <alignment horizontal="left"/>
    </xf>
    <xf numFmtId="165" fontId="13" fillId="0" borderId="6" xfId="0" applyNumberFormat="1" applyFont="1" applyBorder="1"/>
    <xf numFmtId="2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165" fontId="4" fillId="0" borderId="0" xfId="0" applyNumberFormat="1" applyFont="1" applyBorder="1"/>
    <xf numFmtId="165" fontId="4" fillId="0" borderId="14" xfId="0" applyNumberFormat="1" applyFont="1" applyBorder="1"/>
    <xf numFmtId="2" fontId="2" fillId="0" borderId="15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" fontId="6" fillId="0" borderId="15" xfId="0" applyNumberFormat="1" applyFont="1" applyBorder="1" applyAlignment="1">
      <alignment horizontal="right"/>
    </xf>
    <xf numFmtId="1" fontId="2" fillId="0" borderId="15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5" fillId="0" borderId="15" xfId="0" applyNumberFormat="1" applyFon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1" fontId="8" fillId="0" borderId="15" xfId="0" applyNumberFormat="1" applyFont="1" applyBorder="1" applyAlignment="1">
      <alignment horizontal="right"/>
    </xf>
    <xf numFmtId="7" fontId="1" fillId="0" borderId="1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25400</xdr:rowOff>
        </xdr:from>
        <xdr:to>
          <xdr:col>4</xdr:col>
          <xdr:colOff>266700</xdr:colOff>
          <xdr:row>43</xdr:row>
          <xdr:rowOff>139700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48B23DA-F61D-6842-BA90-562A2EA2E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254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292100</xdr:colOff>
      <xdr:row>14</xdr:row>
      <xdr:rowOff>12700</xdr:rowOff>
    </xdr:from>
    <xdr:to>
      <xdr:col>9</xdr:col>
      <xdr:colOff>114300</xdr:colOff>
      <xdr:row>37</xdr:row>
      <xdr:rowOff>152400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EC287E92-796B-6241-B2DD-01F0E920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2387600"/>
          <a:ext cx="4584700" cy="393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4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ict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9"/>
  <sheetViews>
    <sheetView tabSelected="1" topLeftCell="A12" workbookViewId="0">
      <selection activeCell="G43" sqref="G43"/>
    </sheetView>
  </sheetViews>
  <sheetFormatPr baseColWidth="10" defaultRowHeight="13"/>
  <cols>
    <col min="1" max="1" width="3.7109375" style="4" customWidth="1"/>
    <col min="2" max="2" width="20.7109375" style="1" customWidth="1"/>
    <col min="3" max="3" width="13" style="2" customWidth="1"/>
    <col min="4" max="4" width="9.7109375" style="2" customWidth="1"/>
    <col min="5" max="16384" width="10.7109375" style="1"/>
  </cols>
  <sheetData>
    <row r="1" spans="2:8" ht="14" thickBot="1"/>
    <row r="2" spans="2:8" ht="17" thickBot="1">
      <c r="C2" s="12"/>
      <c r="D2" s="13"/>
      <c r="E2" s="14" t="s">
        <v>41</v>
      </c>
      <c r="F2" s="15"/>
      <c r="G2" s="16"/>
    </row>
    <row r="3" spans="2:8">
      <c r="B3" s="1" t="s">
        <v>39</v>
      </c>
      <c r="H3" s="5" t="s">
        <v>40</v>
      </c>
    </row>
    <row r="4" spans="2:8">
      <c r="H4" s="5"/>
    </row>
    <row r="5" spans="2:8">
      <c r="B5" s="1" t="s">
        <v>46</v>
      </c>
      <c r="H5" s="5"/>
    </row>
    <row r="6" spans="2:8">
      <c r="B6" s="1" t="s">
        <v>47</v>
      </c>
      <c r="H6" s="5"/>
    </row>
    <row r="7" spans="2:8">
      <c r="B7" s="1" t="s">
        <v>48</v>
      </c>
      <c r="H7" s="5"/>
    </row>
    <row r="8" spans="2:8">
      <c r="B8" s="1" t="s">
        <v>49</v>
      </c>
      <c r="H8" s="5"/>
    </row>
    <row r="9" spans="2:8">
      <c r="B9" s="1" t="s">
        <v>50</v>
      </c>
      <c r="H9" s="5"/>
    </row>
    <row r="10" spans="2:8">
      <c r="B10" s="1" t="s">
        <v>51</v>
      </c>
      <c r="H10" s="5"/>
    </row>
    <row r="11" spans="2:8">
      <c r="B11" s="1" t="s">
        <v>52</v>
      </c>
      <c r="H11" s="5"/>
    </row>
    <row r="12" spans="2:8">
      <c r="B12" s="1" t="s">
        <v>53</v>
      </c>
      <c r="H12" s="5"/>
    </row>
    <row r="13" spans="2:8">
      <c r="H13" s="5"/>
    </row>
    <row r="14" spans="2:8">
      <c r="C14" s="5" t="s">
        <v>54</v>
      </c>
      <c r="G14" s="55" t="s">
        <v>44</v>
      </c>
      <c r="H14" s="5"/>
    </row>
    <row r="15" spans="2:8">
      <c r="H15" s="5"/>
    </row>
    <row r="16" spans="2:8">
      <c r="H16" s="5"/>
    </row>
    <row r="17" spans="8:8">
      <c r="H17" s="5"/>
    </row>
    <row r="18" spans="8:8">
      <c r="H18" s="5"/>
    </row>
    <row r="19" spans="8:8">
      <c r="H19" s="5"/>
    </row>
    <row r="20" spans="8:8">
      <c r="H20" s="5"/>
    </row>
    <row r="21" spans="8:8">
      <c r="H21" s="5"/>
    </row>
    <row r="22" spans="8:8">
      <c r="H22" s="5"/>
    </row>
    <row r="23" spans="8:8">
      <c r="H23" s="5"/>
    </row>
    <row r="24" spans="8:8">
      <c r="H24" s="5"/>
    </row>
    <row r="25" spans="8:8">
      <c r="H25" s="5"/>
    </row>
    <row r="26" spans="8:8">
      <c r="H26" s="5"/>
    </row>
    <row r="27" spans="8:8">
      <c r="H27" s="5"/>
    </row>
    <row r="28" spans="8:8">
      <c r="H28" s="5"/>
    </row>
    <row r="29" spans="8:8">
      <c r="H29" s="5"/>
    </row>
    <row r="30" spans="8:8">
      <c r="H30" s="5"/>
    </row>
    <row r="31" spans="8:8">
      <c r="H31" s="5"/>
    </row>
    <row r="32" spans="8:8">
      <c r="H32" s="5"/>
    </row>
    <row r="33" spans="2:8">
      <c r="H33" s="5"/>
    </row>
    <row r="34" spans="2:8">
      <c r="H34" s="5"/>
    </row>
    <row r="35" spans="2:8">
      <c r="H35" s="5"/>
    </row>
    <row r="36" spans="2:8">
      <c r="H36" s="5"/>
    </row>
    <row r="37" spans="2:8">
      <c r="H37" s="5"/>
    </row>
    <row r="38" spans="2:8">
      <c r="H38" s="5"/>
    </row>
    <row r="39" spans="2:8">
      <c r="E39" s="18" t="s">
        <v>45</v>
      </c>
      <c r="H39" s="5"/>
    </row>
    <row r="40" spans="2:8">
      <c r="H40" s="5"/>
    </row>
    <row r="41" spans="2:8">
      <c r="H41" s="5"/>
    </row>
    <row r="42" spans="2:8">
      <c r="H42" s="5"/>
    </row>
    <row r="43" spans="2:8">
      <c r="H43" s="5"/>
    </row>
    <row r="44" spans="2:8">
      <c r="H44" s="5"/>
    </row>
    <row r="45" spans="2:8">
      <c r="B45" s="17" t="s">
        <v>43</v>
      </c>
      <c r="H45" s="5"/>
    </row>
    <row r="46" spans="2:8">
      <c r="H46" s="5"/>
    </row>
    <row r="47" spans="2:8">
      <c r="B47" s="1" t="s">
        <v>55</v>
      </c>
      <c r="H47" s="5"/>
    </row>
    <row r="48" spans="2:8">
      <c r="B48" s="1" t="s">
        <v>56</v>
      </c>
      <c r="H48" s="5"/>
    </row>
    <row r="49" spans="1:8" ht="16">
      <c r="B49" s="1" t="s">
        <v>57</v>
      </c>
      <c r="E49" s="6"/>
    </row>
    <row r="50" spans="1:8" ht="16">
      <c r="B50" s="1" t="s">
        <v>58</v>
      </c>
      <c r="E50" s="6"/>
    </row>
    <row r="51" spans="1:8" ht="17" thickBot="1">
      <c r="E51" s="6"/>
    </row>
    <row r="52" spans="1:8" ht="14" thickBot="1">
      <c r="A52" s="1"/>
      <c r="B52" s="32" t="s">
        <v>59</v>
      </c>
      <c r="C52" s="20"/>
      <c r="D52" s="34">
        <v>30</v>
      </c>
      <c r="E52" s="35" t="s">
        <v>61</v>
      </c>
      <c r="F52" s="35" t="s">
        <v>62</v>
      </c>
      <c r="G52" s="36"/>
      <c r="H52" s="37"/>
    </row>
    <row r="53" spans="1:8">
      <c r="A53" s="1"/>
      <c r="B53" s="19" t="s">
        <v>60</v>
      </c>
      <c r="C53" s="20"/>
      <c r="D53" s="20"/>
      <c r="E53" s="33">
        <f>D85</f>
        <v>678.58401317539528</v>
      </c>
      <c r="F53" s="25" t="s">
        <v>64</v>
      </c>
      <c r="G53" s="23"/>
      <c r="H53" s="24"/>
    </row>
    <row r="54" spans="1:8">
      <c r="A54" s="1"/>
      <c r="B54" s="21" t="s">
        <v>63</v>
      </c>
      <c r="C54" s="22"/>
      <c r="D54" s="22"/>
      <c r="E54" s="33">
        <f>D95</f>
        <v>989.60168588078477</v>
      </c>
      <c r="F54" s="25" t="s">
        <v>66</v>
      </c>
      <c r="G54" s="23"/>
      <c r="H54" s="24"/>
    </row>
    <row r="55" spans="1:8">
      <c r="A55" s="1"/>
      <c r="B55" s="25"/>
      <c r="C55" s="22" t="s">
        <v>65</v>
      </c>
      <c r="D55" s="26">
        <f>PI()</f>
        <v>3.1415926535897931</v>
      </c>
      <c r="E55" s="33">
        <f>D108</f>
        <v>959.36385658998302</v>
      </c>
      <c r="F55" s="25" t="s">
        <v>69</v>
      </c>
      <c r="G55" s="23"/>
      <c r="H55" s="24"/>
    </row>
    <row r="56" spans="1:8">
      <c r="A56" s="1"/>
      <c r="B56" s="25"/>
      <c r="C56" s="22" t="s">
        <v>67</v>
      </c>
      <c r="D56" s="27" t="s">
        <v>68</v>
      </c>
      <c r="E56" s="33">
        <f>D126</f>
        <v>411.15593853856416</v>
      </c>
      <c r="F56" s="25" t="s">
        <v>72</v>
      </c>
      <c r="G56" s="23"/>
      <c r="H56" s="24"/>
    </row>
    <row r="57" spans="1:8">
      <c r="A57" s="1"/>
      <c r="B57" s="25"/>
      <c r="C57" s="22" t="s">
        <v>70</v>
      </c>
      <c r="D57" s="27" t="s">
        <v>71</v>
      </c>
      <c r="E57" s="33">
        <f>D136+D137</f>
        <v>1900</v>
      </c>
      <c r="F57" s="25" t="s">
        <v>74</v>
      </c>
      <c r="G57" s="23"/>
      <c r="H57" s="24"/>
    </row>
    <row r="58" spans="1:8">
      <c r="A58" s="1"/>
      <c r="B58" s="21" t="s">
        <v>73</v>
      </c>
      <c r="C58" s="22"/>
      <c r="D58" s="22"/>
      <c r="E58" s="33">
        <f>D143</f>
        <v>3534.291735288517</v>
      </c>
      <c r="F58" s="25" t="s">
        <v>76</v>
      </c>
      <c r="G58" s="23"/>
      <c r="H58" s="24"/>
    </row>
    <row r="59" spans="1:8" ht="14" thickBot="1">
      <c r="A59" s="1"/>
      <c r="B59" s="25"/>
      <c r="C59" s="22" t="s">
        <v>75</v>
      </c>
      <c r="D59" s="22">
        <v>2.5</v>
      </c>
      <c r="E59" s="33">
        <f>D118</f>
        <v>1252.9064201597794</v>
      </c>
      <c r="F59" s="25" t="s">
        <v>78</v>
      </c>
      <c r="G59" s="23"/>
      <c r="H59" s="24"/>
    </row>
    <row r="60" spans="1:8" ht="14" thickBot="1">
      <c r="A60" s="1"/>
      <c r="B60" s="28"/>
      <c r="C60" s="29" t="s">
        <v>77</v>
      </c>
      <c r="D60" s="29">
        <v>1.1200000000000001</v>
      </c>
      <c r="E60" s="39">
        <f>SUM(E53:E59)</f>
        <v>9725.9036496330227</v>
      </c>
      <c r="F60" s="28" t="s">
        <v>61</v>
      </c>
      <c r="G60" s="30"/>
      <c r="H60" s="31"/>
    </row>
    <row r="61" spans="1:8">
      <c r="A61" s="1"/>
      <c r="B61" s="23"/>
      <c r="C61" s="22"/>
      <c r="D61" s="22"/>
      <c r="E61" s="38"/>
      <c r="F61" s="23"/>
      <c r="G61" s="23"/>
      <c r="H61" s="23"/>
    </row>
    <row r="62" spans="1:8">
      <c r="A62" s="1"/>
      <c r="B62" s="23"/>
      <c r="C62" s="22"/>
      <c r="D62" s="22"/>
      <c r="E62" s="38"/>
      <c r="F62" s="23"/>
      <c r="G62" s="23"/>
      <c r="H62" s="23"/>
    </row>
    <row r="63" spans="1:8">
      <c r="A63" s="1"/>
      <c r="B63" s="23"/>
      <c r="C63" s="22"/>
      <c r="D63" s="22"/>
      <c r="E63" s="38"/>
      <c r="F63" s="23"/>
      <c r="G63" s="23"/>
      <c r="H63" s="23"/>
    </row>
    <row r="64" spans="1:8">
      <c r="A64" s="1"/>
      <c r="B64" s="23"/>
      <c r="C64" s="22"/>
      <c r="D64" s="22"/>
      <c r="E64" s="38"/>
      <c r="F64" s="23"/>
      <c r="G64" s="23"/>
      <c r="H64" s="23"/>
    </row>
    <row r="65" spans="1:6">
      <c r="A65" s="4">
        <v>1</v>
      </c>
      <c r="B65" s="9" t="s">
        <v>64</v>
      </c>
      <c r="C65" s="1"/>
      <c r="D65" s="1"/>
    </row>
    <row r="66" spans="1:6">
      <c r="C66" s="1"/>
      <c r="D66" s="1"/>
    </row>
    <row r="67" spans="1:6">
      <c r="C67" s="1"/>
      <c r="D67" s="1"/>
    </row>
    <row r="68" spans="1:6">
      <c r="C68" s="5" t="s">
        <v>79</v>
      </c>
      <c r="D68" s="40">
        <f>$D$52</f>
        <v>30</v>
      </c>
      <c r="F68" s="11"/>
    </row>
    <row r="69" spans="1:6">
      <c r="C69" s="2" t="s">
        <v>80</v>
      </c>
      <c r="D69" s="41">
        <f>D68/2</f>
        <v>15</v>
      </c>
    </row>
    <row r="70" spans="1:6">
      <c r="C70" s="2" t="s">
        <v>81</v>
      </c>
      <c r="D70" s="41">
        <f>2*D55*D69</f>
        <v>94.247779607693786</v>
      </c>
    </row>
    <row r="71" spans="1:6">
      <c r="C71" s="5" t="s">
        <v>82</v>
      </c>
      <c r="D71" s="40">
        <v>9</v>
      </c>
    </row>
    <row r="72" spans="1:6">
      <c r="C72" s="2" t="s">
        <v>83</v>
      </c>
      <c r="D72" s="42">
        <f>D70*D71</f>
        <v>848.23001646924411</v>
      </c>
      <c r="E72" s="7"/>
    </row>
    <row r="73" spans="1:6">
      <c r="C73" s="5" t="s">
        <v>84</v>
      </c>
      <c r="D73" s="40">
        <v>1.5</v>
      </c>
      <c r="E73" s="7"/>
    </row>
    <row r="74" spans="1:6">
      <c r="C74" s="2" t="s">
        <v>85</v>
      </c>
      <c r="D74" s="41">
        <f>(D71*12)/D73</f>
        <v>72</v>
      </c>
      <c r="E74" s="7"/>
    </row>
    <row r="75" spans="1:6">
      <c r="C75" s="2" t="s">
        <v>86</v>
      </c>
      <c r="D75" s="41"/>
      <c r="E75" s="7"/>
    </row>
    <row r="76" spans="1:6">
      <c r="C76" s="5" t="s">
        <v>87</v>
      </c>
      <c r="D76" s="42">
        <f>D70*D74</f>
        <v>6785.8401317539528</v>
      </c>
      <c r="E76" s="7"/>
    </row>
    <row r="77" spans="1:6">
      <c r="C77" s="2" t="s">
        <v>88</v>
      </c>
      <c r="D77" s="42"/>
      <c r="E77" s="7"/>
    </row>
    <row r="78" spans="1:6">
      <c r="C78" s="2" t="s">
        <v>89</v>
      </c>
      <c r="D78" s="43">
        <v>15</v>
      </c>
      <c r="E78" s="7"/>
    </row>
    <row r="79" spans="1:6">
      <c r="C79" s="5" t="s">
        <v>90</v>
      </c>
      <c r="D79" s="42">
        <f>D76/D78</f>
        <v>452.38934211693021</v>
      </c>
      <c r="E79" s="7"/>
    </row>
    <row r="80" spans="1:6">
      <c r="C80" s="2" t="s">
        <v>91</v>
      </c>
      <c r="D80" s="41">
        <v>4</v>
      </c>
      <c r="E80" s="7"/>
    </row>
    <row r="81" spans="1:5">
      <c r="C81" s="5" t="s">
        <v>92</v>
      </c>
      <c r="D81" s="41">
        <f>(D68-(2*D80)/12)</f>
        <v>29.333333333333332</v>
      </c>
      <c r="E81" s="7"/>
    </row>
    <row r="82" spans="1:5">
      <c r="C82" s="2" t="s">
        <v>93</v>
      </c>
      <c r="D82" s="41">
        <f>2*D55*(D81/2)</f>
        <v>92.153384505300593</v>
      </c>
      <c r="E82" s="7"/>
    </row>
    <row r="83" spans="1:5">
      <c r="C83" s="2" t="s">
        <v>94</v>
      </c>
      <c r="D83" s="41">
        <f>D82*D74</f>
        <v>6635.0436843816424</v>
      </c>
      <c r="E83" s="7"/>
    </row>
    <row r="84" spans="1:5">
      <c r="C84" s="2" t="s">
        <v>95</v>
      </c>
      <c r="D84" s="44">
        <v>0.1</v>
      </c>
    </row>
    <row r="85" spans="1:5">
      <c r="C85" s="2" t="s">
        <v>96</v>
      </c>
      <c r="D85" s="45">
        <f>D76*D84</f>
        <v>678.58401317539528</v>
      </c>
    </row>
    <row r="87" spans="1:5">
      <c r="A87" s="4">
        <v>2</v>
      </c>
      <c r="B87" s="9" t="s">
        <v>97</v>
      </c>
    </row>
    <row r="88" spans="1:5">
      <c r="C88" s="5" t="s">
        <v>98</v>
      </c>
      <c r="D88" s="46">
        <v>1</v>
      </c>
    </row>
    <row r="89" spans="1:5">
      <c r="C89" s="2" t="s">
        <v>99</v>
      </c>
      <c r="D89" s="47">
        <f>D71+D88</f>
        <v>10</v>
      </c>
      <c r="E89" s="1" t="s">
        <v>100</v>
      </c>
    </row>
    <row r="90" spans="1:5">
      <c r="B90" s="3"/>
      <c r="C90" s="5" t="s">
        <v>101</v>
      </c>
      <c r="D90" s="46">
        <v>4</v>
      </c>
    </row>
    <row r="91" spans="1:5">
      <c r="B91" s="3"/>
      <c r="C91" s="5" t="s">
        <v>102</v>
      </c>
      <c r="D91" s="46">
        <v>2</v>
      </c>
    </row>
    <row r="92" spans="1:5">
      <c r="C92" s="5" t="s">
        <v>103</v>
      </c>
      <c r="D92" s="48">
        <f>D70/(D90/12)</f>
        <v>282.74333882308139</v>
      </c>
      <c r="E92" s="1" t="s">
        <v>104</v>
      </c>
    </row>
    <row r="93" spans="1:5">
      <c r="C93" s="2" t="s">
        <v>105</v>
      </c>
      <c r="D93" s="49">
        <f>D92*D89</f>
        <v>2827.4333882308138</v>
      </c>
      <c r="E93" s="1" t="s">
        <v>106</v>
      </c>
    </row>
    <row r="94" spans="1:5">
      <c r="C94" s="2" t="s">
        <v>107</v>
      </c>
      <c r="D94" s="44">
        <v>0.35</v>
      </c>
    </row>
    <row r="95" spans="1:5">
      <c r="C95" s="2" t="s">
        <v>108</v>
      </c>
      <c r="D95" s="45">
        <f>D93*D94</f>
        <v>989.60168588078477</v>
      </c>
    </row>
    <row r="97" spans="1:5">
      <c r="A97" s="4">
        <v>3</v>
      </c>
      <c r="B97" s="9" t="s">
        <v>109</v>
      </c>
      <c r="D97" s="2" t="s">
        <v>110</v>
      </c>
    </row>
    <row r="98" spans="1:5">
      <c r="B98" s="3"/>
      <c r="C98" s="2" t="s">
        <v>111</v>
      </c>
      <c r="D98" s="47">
        <v>4</v>
      </c>
    </row>
    <row r="99" spans="1:5">
      <c r="B99" s="3"/>
      <c r="C99" s="2" t="s">
        <v>112</v>
      </c>
      <c r="D99" s="47">
        <f>D68-(2*D91+2*D73+D98)/12</f>
        <v>29.083333333333332</v>
      </c>
      <c r="E99" s="1" t="s">
        <v>113</v>
      </c>
    </row>
    <row r="100" spans="1:5">
      <c r="B100" s="3"/>
      <c r="C100" s="2" t="s">
        <v>114</v>
      </c>
      <c r="D100" s="50">
        <f>D99*$D$55</f>
        <v>91.367986341903148</v>
      </c>
      <c r="E100" s="1" t="s">
        <v>115</v>
      </c>
    </row>
    <row r="101" spans="1:5">
      <c r="C101" s="5" t="s">
        <v>98</v>
      </c>
      <c r="D101" s="47">
        <f>D88</f>
        <v>1</v>
      </c>
    </row>
    <row r="102" spans="1:5">
      <c r="C102" s="2" t="s">
        <v>99</v>
      </c>
      <c r="D102" s="47">
        <f>D89</f>
        <v>10</v>
      </c>
    </row>
    <row r="103" spans="1:5">
      <c r="C103" s="5" t="s">
        <v>101</v>
      </c>
      <c r="D103" s="47">
        <f>D90</f>
        <v>4</v>
      </c>
    </row>
    <row r="104" spans="1:5">
      <c r="C104" s="5" t="s">
        <v>102</v>
      </c>
      <c r="D104" s="47">
        <f>D91</f>
        <v>2</v>
      </c>
    </row>
    <row r="105" spans="1:5">
      <c r="C105" s="5" t="s">
        <v>103</v>
      </c>
      <c r="D105" s="48">
        <f>D100/(D103/12)</f>
        <v>274.10395902570946</v>
      </c>
      <c r="E105" s="1" t="s">
        <v>116</v>
      </c>
    </row>
    <row r="106" spans="1:5">
      <c r="C106" s="2" t="s">
        <v>105</v>
      </c>
      <c r="D106" s="49">
        <f>D105*D102</f>
        <v>2741.0395902570945</v>
      </c>
      <c r="E106" s="1" t="s">
        <v>106</v>
      </c>
    </row>
    <row r="107" spans="1:5">
      <c r="C107" s="2" t="s">
        <v>107</v>
      </c>
      <c r="D107" s="44">
        <f>D94</f>
        <v>0.35</v>
      </c>
    </row>
    <row r="108" spans="1:5">
      <c r="C108" s="2" t="s">
        <v>117</v>
      </c>
      <c r="D108" s="45">
        <f>D106*D107</f>
        <v>959.36385658998302</v>
      </c>
    </row>
    <row r="109" spans="1:5">
      <c r="A109" s="4">
        <v>4</v>
      </c>
      <c r="B109" s="9" t="s">
        <v>118</v>
      </c>
      <c r="D109" s="8"/>
    </row>
    <row r="110" spans="1:5">
      <c r="C110" s="2" t="s">
        <v>42</v>
      </c>
      <c r="D110" s="51">
        <f>D72</f>
        <v>848.23001646924411</v>
      </c>
    </row>
    <row r="111" spans="1:5">
      <c r="C111" s="2" t="s">
        <v>119</v>
      </c>
      <c r="D111" s="51">
        <v>3</v>
      </c>
    </row>
    <row r="112" spans="1:5">
      <c r="C112" s="2" t="s">
        <v>120</v>
      </c>
      <c r="D112" s="51">
        <f>D110*D111</f>
        <v>2544.6900494077322</v>
      </c>
    </row>
    <row r="113" spans="1:4">
      <c r="C113" s="2" t="s">
        <v>121</v>
      </c>
      <c r="D113" s="52">
        <v>0.25</v>
      </c>
    </row>
    <row r="114" spans="1:4">
      <c r="C114" s="5" t="s">
        <v>0</v>
      </c>
      <c r="D114" s="45">
        <f>D112*D113</f>
        <v>636.17251235193305</v>
      </c>
    </row>
    <row r="115" spans="1:4">
      <c r="C115" s="2" t="s">
        <v>1</v>
      </c>
      <c r="D115" s="51">
        <f>D100*D71</f>
        <v>822.31187707712832</v>
      </c>
    </row>
    <row r="116" spans="1:4">
      <c r="C116" s="2" t="s">
        <v>2</v>
      </c>
      <c r="D116" s="51">
        <f>D115*D111</f>
        <v>2466.9356312313848</v>
      </c>
    </row>
    <row r="117" spans="1:4">
      <c r="C117" s="5" t="s">
        <v>3</v>
      </c>
      <c r="D117" s="45">
        <f>D113*D116</f>
        <v>616.73390780784621</v>
      </c>
    </row>
    <row r="118" spans="1:4">
      <c r="C118" s="5" t="s">
        <v>4</v>
      </c>
      <c r="D118" s="45">
        <f>SUM(D114,D117)</f>
        <v>1252.9064201597794</v>
      </c>
    </row>
    <row r="119" spans="1:4">
      <c r="D119" s="8"/>
    </row>
    <row r="120" spans="1:4">
      <c r="A120" s="4">
        <v>4</v>
      </c>
      <c r="B120" s="9" t="s">
        <v>72</v>
      </c>
      <c r="C120" s="2" t="s">
        <v>110</v>
      </c>
    </row>
    <row r="121" spans="1:4">
      <c r="C121" s="2" t="s">
        <v>111</v>
      </c>
      <c r="D121" s="47">
        <f>D98</f>
        <v>4</v>
      </c>
    </row>
    <row r="122" spans="1:4">
      <c r="C122" s="2" t="s">
        <v>114</v>
      </c>
      <c r="D122" s="50">
        <f>D100</f>
        <v>91.367986341903148</v>
      </c>
    </row>
    <row r="123" spans="1:4">
      <c r="C123" s="2" t="s">
        <v>5</v>
      </c>
      <c r="D123" s="47">
        <f>D71</f>
        <v>9</v>
      </c>
    </row>
    <row r="124" spans="1:4">
      <c r="C124" s="5" t="s">
        <v>6</v>
      </c>
      <c r="D124" s="53">
        <f>D122*D123</f>
        <v>822.31187707712832</v>
      </c>
    </row>
    <row r="125" spans="1:4">
      <c r="C125" s="2" t="s">
        <v>7</v>
      </c>
      <c r="D125" s="44">
        <v>0.5</v>
      </c>
    </row>
    <row r="126" spans="1:4">
      <c r="C126" s="2" t="s">
        <v>8</v>
      </c>
      <c r="D126" s="45">
        <f>D124*D125</f>
        <v>411.15593853856416</v>
      </c>
    </row>
    <row r="131" spans="1:5">
      <c r="A131" s="4">
        <v>5</v>
      </c>
      <c r="B131" s="9" t="s">
        <v>9</v>
      </c>
    </row>
    <row r="132" spans="1:5">
      <c r="C132" s="2" t="s">
        <v>10</v>
      </c>
      <c r="D132" s="47">
        <v>2</v>
      </c>
    </row>
    <row r="133" spans="1:5">
      <c r="C133" s="2" t="s">
        <v>11</v>
      </c>
      <c r="D133" s="47">
        <v>4</v>
      </c>
    </row>
    <row r="134" spans="1:5">
      <c r="C134" s="2" t="s">
        <v>12</v>
      </c>
      <c r="D134" s="47">
        <v>350</v>
      </c>
    </row>
    <row r="135" spans="1:5">
      <c r="C135" s="2" t="s">
        <v>13</v>
      </c>
      <c r="D135" s="47">
        <v>300</v>
      </c>
    </row>
    <row r="136" spans="1:5">
      <c r="C136" s="2" t="s">
        <v>14</v>
      </c>
      <c r="D136" s="45">
        <f>D132*D134</f>
        <v>700</v>
      </c>
    </row>
    <row r="137" spans="1:5">
      <c r="C137" s="2" t="s">
        <v>15</v>
      </c>
      <c r="D137" s="45">
        <f>D133*D135</f>
        <v>1200</v>
      </c>
    </row>
    <row r="139" spans="1:5">
      <c r="A139" s="4">
        <v>6</v>
      </c>
      <c r="B139" s="10" t="s">
        <v>16</v>
      </c>
    </row>
    <row r="140" spans="1:5">
      <c r="C140" s="2" t="s">
        <v>17</v>
      </c>
      <c r="D140" s="50">
        <f>D55*D69^2</f>
        <v>706.85834705770344</v>
      </c>
      <c r="E140" s="1" t="s">
        <v>18</v>
      </c>
    </row>
    <row r="141" spans="1:5">
      <c r="C141" s="2" t="s">
        <v>19</v>
      </c>
      <c r="D141" s="47">
        <v>6</v>
      </c>
    </row>
    <row r="142" spans="1:5">
      <c r="C142" s="2" t="s">
        <v>20</v>
      </c>
      <c r="D142" s="54">
        <v>5</v>
      </c>
    </row>
    <row r="143" spans="1:5">
      <c r="C143" s="2" t="s">
        <v>21</v>
      </c>
      <c r="D143" s="45">
        <f>D140*D142</f>
        <v>3534.291735288517</v>
      </c>
    </row>
    <row r="145" spans="1:5">
      <c r="A145" s="4">
        <v>7</v>
      </c>
      <c r="B145" s="9" t="s">
        <v>22</v>
      </c>
    </row>
    <row r="146" spans="1:5">
      <c r="B146" s="9"/>
      <c r="C146" s="2" t="s">
        <v>23</v>
      </c>
      <c r="D146" s="50">
        <f>D68*D59</f>
        <v>75</v>
      </c>
      <c r="E146" s="1" t="s">
        <v>24</v>
      </c>
    </row>
    <row r="147" spans="1:5">
      <c r="B147" s="9"/>
      <c r="C147" s="2" t="s">
        <v>25</v>
      </c>
      <c r="D147" s="50">
        <f>D146*D55</f>
        <v>235.61944901923448</v>
      </c>
    </row>
    <row r="148" spans="1:5">
      <c r="B148" s="9"/>
      <c r="C148" s="2" t="s">
        <v>26</v>
      </c>
      <c r="D148" s="50">
        <f>D71*D58</f>
        <v>0</v>
      </c>
      <c r="E148" s="1" t="s">
        <v>27</v>
      </c>
    </row>
    <row r="149" spans="1:5">
      <c r="B149" s="9"/>
      <c r="C149" s="2" t="s">
        <v>28</v>
      </c>
      <c r="D149" s="47">
        <v>3</v>
      </c>
    </row>
    <row r="150" spans="1:5">
      <c r="B150" s="9"/>
      <c r="C150" s="2" t="s">
        <v>29</v>
      </c>
      <c r="D150" s="47">
        <v>3</v>
      </c>
    </row>
    <row r="151" spans="1:5">
      <c r="B151" s="9"/>
      <c r="C151" s="2" t="s">
        <v>30</v>
      </c>
      <c r="D151" s="50">
        <f>D71+D148+D149+D150</f>
        <v>15</v>
      </c>
      <c r="E151" s="1" t="s">
        <v>31</v>
      </c>
    </row>
    <row r="152" spans="1:5">
      <c r="C152" s="2" t="s">
        <v>32</v>
      </c>
      <c r="D152" s="47">
        <v>12</v>
      </c>
    </row>
    <row r="153" spans="1:5">
      <c r="C153" s="2" t="s">
        <v>33</v>
      </c>
      <c r="D153" s="49">
        <f>(D146/2)^2+(D146/2)^2</f>
        <v>2812.5</v>
      </c>
      <c r="E153" s="1" t="s">
        <v>34</v>
      </c>
    </row>
    <row r="154" spans="1:5">
      <c r="C154" s="2" t="s">
        <v>35</v>
      </c>
      <c r="D154" s="47">
        <v>15</v>
      </c>
    </row>
    <row r="155" spans="1:5">
      <c r="C155" s="2" t="s">
        <v>36</v>
      </c>
      <c r="D155" s="47">
        <v>3</v>
      </c>
    </row>
    <row r="156" spans="1:5">
      <c r="C156" s="2" t="s">
        <v>37</v>
      </c>
      <c r="D156" s="50">
        <f>(D147*12)/(D154+D155)</f>
        <v>157.07963267948966</v>
      </c>
    </row>
    <row r="157" spans="1:5">
      <c r="C157" s="2" t="s">
        <v>38</v>
      </c>
      <c r="D157" s="48">
        <f>D156*2</f>
        <v>314.15926535897933</v>
      </c>
    </row>
    <row r="158" spans="1:5">
      <c r="C158" s="1"/>
      <c r="D158" s="1"/>
    </row>
    <row r="159" spans="1:5">
      <c r="C159" s="1"/>
    </row>
  </sheetData>
  <printOptions gridLines="1" gridLinesSet="0"/>
  <pageMargins left="0.3" right="0.3" top="0.7" bottom="0.7" header="0.5" footer="0.5"/>
  <pageSetup scale="80" orientation="portrait" horizontalDpi="4294967292" verticalDpi="4294967292"/>
  <headerFooter alignWithMargins="0">
    <oddFooter>Page &amp;p</oddFooter>
  </headerFooter>
  <drawing r:id="rId1"/>
  <legacyDrawing r:id="rId2"/>
  <oleObjects>
    <mc:AlternateContent xmlns:mc="http://schemas.openxmlformats.org/markup-compatibility/2006">
      <mc:Choice Requires="x14">
        <oleObject progId="Word.Document.8" shapeId="1027" r:id="rId3">
          <objectPr defaultSize="0" autoPict="0" r:id="rId4">
            <anchor moveWithCells="1">
              <from>
                <xdr:col>1</xdr:col>
                <xdr:colOff>12700</xdr:colOff>
                <xdr:row>14</xdr:row>
                <xdr:rowOff>25400</xdr:rowOff>
              </from>
              <to>
                <xdr:col>4</xdr:col>
                <xdr:colOff>266700</xdr:colOff>
                <xdr:row>43</xdr:row>
                <xdr:rowOff>139700</xdr:rowOff>
              </to>
            </anchor>
          </objectPr>
        </oleObject>
      </mc:Choice>
      <mc:Fallback>
        <oleObject progId="Word.Document.8" shapeId="102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Gurage House Specs2.2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Montclair State University</dc:creator>
  <cp:keywords/>
  <dc:description/>
  <cp:lastModifiedBy>Phillip LeBel</cp:lastModifiedBy>
  <dcterms:created xsi:type="dcterms:W3CDTF">1999-05-12T21:02:23Z</dcterms:created>
  <dcterms:modified xsi:type="dcterms:W3CDTF">2021-11-21T18:04:58Z</dcterms:modified>
</cp:coreProperties>
</file>