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1240" windowWidth="19880" windowHeight="14680" tabRatio="283" activeTab="0"/>
  </bookViews>
  <sheets>
    <sheet name="Cost-Effectiveness Model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<sst xmlns="http://schemas.openxmlformats.org/spreadsheetml/2006/main" count="104" uniqueCount="52">
  <si>
    <t>Cost-Effectiveness Analysis</t>
  </si>
  <si>
    <t>I. Traditional Lighthouse System</t>
  </si>
  <si>
    <t>A.  Recurrent Costs:</t>
  </si>
  <si>
    <t xml:space="preserve"> </t>
  </si>
  <si>
    <t xml:space="preserve">    A.1  Personnel</t>
  </si>
  <si>
    <t>Lighthouse captain</t>
  </si>
  <si>
    <t>Lighthouse assistant</t>
  </si>
  <si>
    <t xml:space="preserve">    A.2  Fuel and Equipment</t>
  </si>
  <si>
    <t>Lighthouse operation</t>
  </si>
  <si>
    <t>Ferryboat transit</t>
  </si>
  <si>
    <t>B.  Capital Expenditures:</t>
  </si>
  <si>
    <t>Lighthouse building</t>
  </si>
  <si>
    <t>Lighthouse equipment</t>
  </si>
  <si>
    <t>C.  Loans:</t>
  </si>
  <si>
    <t>D.  Total Costs:</t>
  </si>
  <si>
    <t>E.  Quantity Produced</t>
  </si>
  <si>
    <t>Annual PV of quantity:</t>
  </si>
  <si>
    <t>PV of Quantity:</t>
  </si>
  <si>
    <t>F.  Evaluation parameters:</t>
  </si>
  <si>
    <t>Discount Rate:</t>
  </si>
  <si>
    <t>Present Value Factors:</t>
  </si>
  <si>
    <t>Present Value of Annual Cost:</t>
  </si>
  <si>
    <t>Discounted PV of Costs:</t>
  </si>
  <si>
    <t xml:space="preserve">Life Cycle Unit Cost(LCUC):  </t>
  </si>
  <si>
    <t>II.  Digital Laser System:</t>
  </si>
  <si>
    <t>Computer Stationmaster</t>
  </si>
  <si>
    <t>Computer Assistant</t>
  </si>
  <si>
    <t xml:space="preserve">    A.2  Fuel and Equipment:</t>
  </si>
  <si>
    <t xml:space="preserve">  </t>
  </si>
  <si>
    <t>E.  Quantity Produced:</t>
  </si>
  <si>
    <t>Loans:</t>
  </si>
  <si>
    <t>Principal</t>
  </si>
  <si>
    <t>Interest Rate</t>
  </si>
  <si>
    <t>Time Period:</t>
  </si>
  <si>
    <t>Payment:</t>
  </si>
  <si>
    <t>P. LeBel</t>
  </si>
  <si>
    <t>Annual Discounted quantity:</t>
  </si>
  <si>
    <t>Discounted Quantity:</t>
  </si>
  <si>
    <t xml:space="preserve">Coastal Lighting Systems </t>
  </si>
  <si>
    <t xml:space="preserve">Laser System Life Cycle Unit Cost(LCUC):  </t>
  </si>
  <si>
    <t xml:space="preserve">Traditional System Life Cycle Unit Cost(LCUC):  </t>
  </si>
  <si>
    <t>Annual loan payment (PMT)</t>
  </si>
  <si>
    <t>Share of Initial Cost Borrowed:</t>
  </si>
  <si>
    <t>Ferryboat Service</t>
  </si>
  <si>
    <t>Mechanic/repair Service</t>
  </si>
  <si>
    <t>Maintenance/repair Service</t>
  </si>
  <si>
    <t>Simulation Tableau</t>
  </si>
  <si>
    <t>©2007,2006, 2000</t>
  </si>
  <si>
    <t>Initial Cost Finance Share</t>
  </si>
  <si>
    <t>Loan Finance Period</t>
  </si>
  <si>
    <t>Project A:</t>
  </si>
  <si>
    <t>Project B: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</si>
</sst>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5" fontId="6" fillId="0" borderId="7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64" fontId="5" fillId="0" borderId="7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8" fontId="6" fillId="0" borderId="0" xfId="0" applyNumberFormat="1" applyFont="1" applyAlignment="1">
      <alignment/>
    </xf>
    <xf numFmtId="166" fontId="6" fillId="0" borderId="13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166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9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5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10" fontId="5" fillId="0" borderId="1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16" xfId="0" applyFont="1" applyBorder="1" applyAlignment="1">
      <alignment/>
    </xf>
    <xf numFmtId="164" fontId="5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27</xdr:row>
      <xdr:rowOff>28575</xdr:rowOff>
    </xdr:from>
    <xdr:to>
      <xdr:col>4</xdr:col>
      <xdr:colOff>428625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34340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59</xdr:row>
      <xdr:rowOff>9525</xdr:rowOff>
    </xdr:from>
    <xdr:to>
      <xdr:col>4</xdr:col>
      <xdr:colOff>533400</xdr:colOff>
      <xdr:row>64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77375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25" zoomScaleNormal="125" workbookViewId="0" topLeftCell="A31">
      <selection activeCell="J72" sqref="J72"/>
    </sheetView>
  </sheetViews>
  <sheetFormatPr defaultColWidth="11.5546875" defaultRowHeight="15.75"/>
  <cols>
    <col min="1" max="1" width="8.10546875" style="6" customWidth="1"/>
    <col min="2" max="2" width="25.99609375" style="5" customWidth="1"/>
    <col min="3" max="8" width="8.6640625" style="5" customWidth="1"/>
    <col min="9" max="9" width="3.3359375" style="5" customWidth="1"/>
    <col min="10" max="10" width="3.88671875" style="5" customWidth="1"/>
    <col min="11" max="11" width="3.3359375" style="5" customWidth="1"/>
    <col min="12" max="16384" width="14.6640625" style="5" customWidth="1"/>
  </cols>
  <sheetData>
    <row r="1" spans="3:7" ht="12.75" thickBot="1">
      <c r="C1" s="7"/>
      <c r="D1" s="8"/>
      <c r="E1" s="1" t="s">
        <v>0</v>
      </c>
      <c r="F1" s="1"/>
      <c r="G1" s="9"/>
    </row>
    <row r="2" spans="2:10" ht="12.75" thickBot="1">
      <c r="B2" s="5" t="s">
        <v>47</v>
      </c>
      <c r="E2" s="2" t="s">
        <v>38</v>
      </c>
      <c r="F2" s="3"/>
      <c r="J2" s="10" t="s">
        <v>35</v>
      </c>
    </row>
    <row r="3" spans="1:8" s="4" customFormat="1" ht="12.75" thickBot="1">
      <c r="A3" s="10" t="s">
        <v>50</v>
      </c>
      <c r="B3" s="39" t="s">
        <v>1</v>
      </c>
      <c r="C3" s="11">
        <v>0</v>
      </c>
      <c r="D3" s="12">
        <v>1</v>
      </c>
      <c r="E3" s="12">
        <v>2</v>
      </c>
      <c r="F3" s="12">
        <v>3</v>
      </c>
      <c r="G3" s="12">
        <v>4</v>
      </c>
      <c r="H3" s="13">
        <v>5</v>
      </c>
    </row>
    <row r="4" ht="12">
      <c r="B4" s="4" t="s">
        <v>2</v>
      </c>
    </row>
    <row r="5" spans="1:3" ht="12.75" thickBot="1">
      <c r="A5" s="6" t="s">
        <v>3</v>
      </c>
      <c r="B5" s="4" t="s">
        <v>4</v>
      </c>
      <c r="C5" s="5" t="s">
        <v>3</v>
      </c>
    </row>
    <row r="6" spans="2:8" ht="12">
      <c r="B6" s="6" t="s">
        <v>5</v>
      </c>
      <c r="C6" s="30">
        <v>125000</v>
      </c>
      <c r="D6" s="30">
        <v>125000</v>
      </c>
      <c r="E6" s="30">
        <v>125000</v>
      </c>
      <c r="F6" s="30">
        <v>125000</v>
      </c>
      <c r="G6" s="30">
        <v>125000</v>
      </c>
      <c r="H6" s="30">
        <v>125000</v>
      </c>
    </row>
    <row r="7" spans="2:8" ht="12">
      <c r="B7" s="6" t="s">
        <v>6</v>
      </c>
      <c r="C7" s="31">
        <v>55000</v>
      </c>
      <c r="D7" s="31">
        <v>55000</v>
      </c>
      <c r="E7" s="31">
        <v>55000</v>
      </c>
      <c r="F7" s="31">
        <v>55000</v>
      </c>
      <c r="G7" s="31">
        <v>55000</v>
      </c>
      <c r="H7" s="31">
        <v>55000</v>
      </c>
    </row>
    <row r="8" spans="1:9" ht="12">
      <c r="A8" s="6" t="s">
        <v>3</v>
      </c>
      <c r="B8" s="6" t="s">
        <v>43</v>
      </c>
      <c r="C8" s="31">
        <v>50000</v>
      </c>
      <c r="D8" s="31">
        <v>50000</v>
      </c>
      <c r="E8" s="31">
        <v>50000</v>
      </c>
      <c r="F8" s="31">
        <v>50000</v>
      </c>
      <c r="G8" s="31">
        <v>50000</v>
      </c>
      <c r="H8" s="31">
        <v>50000</v>
      </c>
      <c r="I8" s="5" t="s">
        <v>3</v>
      </c>
    </row>
    <row r="9" spans="1:8" ht="12.75" thickBot="1">
      <c r="A9" s="6" t="s">
        <v>3</v>
      </c>
      <c r="B9" s="6" t="s">
        <v>45</v>
      </c>
      <c r="C9" s="32">
        <v>45000</v>
      </c>
      <c r="D9" s="32">
        <v>45000</v>
      </c>
      <c r="E9" s="32">
        <v>45000</v>
      </c>
      <c r="F9" s="32">
        <v>45000</v>
      </c>
      <c r="G9" s="32">
        <v>45000</v>
      </c>
      <c r="H9" s="32">
        <v>45000</v>
      </c>
    </row>
    <row r="10" spans="2:8" ht="12.75" thickBot="1">
      <c r="B10" s="4" t="s">
        <v>7</v>
      </c>
      <c r="C10" s="14"/>
      <c r="D10" s="14"/>
      <c r="E10" s="14"/>
      <c r="F10" s="14"/>
      <c r="G10" s="14"/>
      <c r="H10" s="14"/>
    </row>
    <row r="11" spans="2:8" ht="12">
      <c r="B11" s="6" t="s">
        <v>8</v>
      </c>
      <c r="C11" s="30">
        <v>30000</v>
      </c>
      <c r="D11" s="30">
        <v>30000</v>
      </c>
      <c r="E11" s="30">
        <v>30000</v>
      </c>
      <c r="F11" s="30">
        <v>30000</v>
      </c>
      <c r="G11" s="30">
        <v>30000</v>
      </c>
      <c r="H11" s="30">
        <v>30000</v>
      </c>
    </row>
    <row r="12" spans="2:8" ht="12.75" thickBot="1">
      <c r="B12" s="6" t="s">
        <v>9</v>
      </c>
      <c r="C12" s="32">
        <v>20000</v>
      </c>
      <c r="D12" s="32">
        <v>20000</v>
      </c>
      <c r="E12" s="32">
        <v>20000</v>
      </c>
      <c r="F12" s="32">
        <v>20000</v>
      </c>
      <c r="G12" s="32">
        <v>20000</v>
      </c>
      <c r="H12" s="32">
        <v>20000</v>
      </c>
    </row>
    <row r="13" spans="2:8" ht="12.75" thickBot="1">
      <c r="B13" s="4" t="s">
        <v>10</v>
      </c>
      <c r="C13" s="14"/>
      <c r="D13" s="14"/>
      <c r="E13" s="14"/>
      <c r="F13" s="14"/>
      <c r="G13" s="14"/>
      <c r="H13" s="14"/>
    </row>
    <row r="14" spans="2:8" ht="12">
      <c r="B14" s="6" t="s">
        <v>11</v>
      </c>
      <c r="C14" s="30">
        <v>1500000</v>
      </c>
      <c r="D14" s="14" t="s">
        <v>3</v>
      </c>
      <c r="E14" s="14" t="s">
        <v>3</v>
      </c>
      <c r="F14" s="14" t="s">
        <v>3</v>
      </c>
      <c r="G14" s="14" t="s">
        <v>3</v>
      </c>
      <c r="H14" s="14" t="s">
        <v>3</v>
      </c>
    </row>
    <row r="15" spans="2:8" ht="12.75" thickBot="1">
      <c r="B15" s="6" t="s">
        <v>12</v>
      </c>
      <c r="C15" s="32">
        <v>2500000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</row>
    <row r="16" spans="2:8" ht="12.75" thickBot="1">
      <c r="B16" s="15" t="s">
        <v>13</v>
      </c>
      <c r="C16" s="14"/>
      <c r="D16" s="14"/>
      <c r="E16" s="14"/>
      <c r="F16" s="14"/>
      <c r="G16" s="14"/>
      <c r="H16" s="14"/>
    </row>
    <row r="17" spans="2:8" ht="12.75" thickBot="1">
      <c r="B17" s="6" t="s">
        <v>41</v>
      </c>
      <c r="C17" s="22"/>
      <c r="D17" s="22">
        <f>$C$33</f>
        <v>1026739.431864894</v>
      </c>
      <c r="E17" s="22">
        <f>IF(E3&lt;$C$32+1,$C$33,0)</f>
        <v>1026739.431864894</v>
      </c>
      <c r="F17" s="22">
        <f>IF(F3&lt;$C$32+1,$C$33,0)</f>
        <v>1026739.431864894</v>
      </c>
      <c r="G17" s="22">
        <f>IF(G3&lt;$C$32+1,$C$33,0)</f>
        <v>1026739.431864894</v>
      </c>
      <c r="H17" s="22">
        <f>IF(H3&lt;$C$32+1,$C$33,0)</f>
        <v>1026739.431864894</v>
      </c>
    </row>
    <row r="18" spans="2:8" ht="12.75" thickBot="1">
      <c r="B18" s="4" t="s">
        <v>14</v>
      </c>
      <c r="C18" s="33">
        <f aca="true" t="shared" si="0" ref="C18:H18">SUM(C6:C17)</f>
        <v>4325000</v>
      </c>
      <c r="D18" s="33">
        <f t="shared" si="0"/>
        <v>1351739.431864894</v>
      </c>
      <c r="E18" s="33">
        <f t="shared" si="0"/>
        <v>1351739.431864894</v>
      </c>
      <c r="F18" s="33">
        <f t="shared" si="0"/>
        <v>1351739.431864894</v>
      </c>
      <c r="G18" s="33">
        <f t="shared" si="0"/>
        <v>1351739.431864894</v>
      </c>
      <c r="H18" s="33">
        <f t="shared" si="0"/>
        <v>1351739.431864894</v>
      </c>
    </row>
    <row r="19" spans="2:8" ht="12.75" thickBot="1">
      <c r="B19" s="4" t="s">
        <v>15</v>
      </c>
      <c r="C19" s="35">
        <v>30000</v>
      </c>
      <c r="D19" s="35">
        <v>30000</v>
      </c>
      <c r="E19" s="35">
        <v>30000</v>
      </c>
      <c r="F19" s="35">
        <v>30000</v>
      </c>
      <c r="G19" s="35">
        <v>30000</v>
      </c>
      <c r="H19" s="35">
        <v>30000</v>
      </c>
    </row>
    <row r="20" spans="2:8" ht="12.75" thickBot="1">
      <c r="B20" s="6" t="s">
        <v>36</v>
      </c>
      <c r="C20" s="35">
        <f aca="true" t="shared" si="1" ref="C20:H20">C19*C24</f>
        <v>30000</v>
      </c>
      <c r="D20" s="35">
        <f t="shared" si="1"/>
        <v>28571.42857142857</v>
      </c>
      <c r="E20" s="35">
        <f t="shared" si="1"/>
        <v>27210.884353741494</v>
      </c>
      <c r="F20" s="35">
        <f t="shared" si="1"/>
        <v>25915.12795594428</v>
      </c>
      <c r="G20" s="35">
        <f t="shared" si="1"/>
        <v>24681.07424375646</v>
      </c>
      <c r="H20" s="35">
        <f t="shared" si="1"/>
        <v>23505.784994053767</v>
      </c>
    </row>
    <row r="21" spans="2:5" ht="12.75" thickBot="1">
      <c r="B21" s="6" t="s">
        <v>37</v>
      </c>
      <c r="C21" s="35">
        <f>SUM(C20:H20)</f>
        <v>159884.30011892456</v>
      </c>
      <c r="E21" s="5" t="s">
        <v>3</v>
      </c>
    </row>
    <row r="22" ht="12.75" thickBot="1">
      <c r="B22" s="4" t="s">
        <v>18</v>
      </c>
    </row>
    <row r="23" spans="2:3" ht="12.75" thickBot="1">
      <c r="B23" s="6" t="s">
        <v>19</v>
      </c>
      <c r="C23" s="21">
        <f>H61</f>
        <v>0.05</v>
      </c>
    </row>
    <row r="24" spans="2:8" ht="12.75" thickBot="1">
      <c r="B24" s="6" t="s">
        <v>20</v>
      </c>
      <c r="C24" s="16">
        <f aca="true" t="shared" si="2" ref="C24:H24">1/(1+$C$23)^C3</f>
        <v>1</v>
      </c>
      <c r="D24" s="16">
        <f t="shared" si="2"/>
        <v>0.9523809523809523</v>
      </c>
      <c r="E24" s="16">
        <f t="shared" si="2"/>
        <v>0.9070294784580498</v>
      </c>
      <c r="F24" s="16">
        <f t="shared" si="2"/>
        <v>0.863837598531476</v>
      </c>
      <c r="G24" s="16">
        <f t="shared" si="2"/>
        <v>0.822702474791882</v>
      </c>
      <c r="H24" s="16">
        <f t="shared" si="2"/>
        <v>0.783526166468459</v>
      </c>
    </row>
    <row r="25" spans="2:8" ht="12.75" thickBot="1">
      <c r="B25" s="6" t="s">
        <v>21</v>
      </c>
      <c r="C25" s="22">
        <f aca="true" t="shared" si="3" ref="C25:H25">C18*C24</f>
        <v>4325000</v>
      </c>
      <c r="D25" s="22">
        <f t="shared" si="3"/>
        <v>1287370.8874903752</v>
      </c>
      <c r="E25" s="22">
        <f t="shared" si="3"/>
        <v>1226067.5118955954</v>
      </c>
      <c r="F25" s="22">
        <f t="shared" si="3"/>
        <v>1167683.3446624717</v>
      </c>
      <c r="G25" s="22">
        <f t="shared" si="3"/>
        <v>1112079.3758690208</v>
      </c>
      <c r="H25" s="22">
        <f t="shared" si="3"/>
        <v>1059123.215113353</v>
      </c>
    </row>
    <row r="26" spans="2:5" ht="12.75" thickBot="1">
      <c r="B26" s="6" t="s">
        <v>22</v>
      </c>
      <c r="C26" s="34">
        <f>SUM(C25:H25)</f>
        <v>10177324.335030816</v>
      </c>
      <c r="E26" s="5" t="s">
        <v>3</v>
      </c>
    </row>
    <row r="27" spans="2:3" ht="12.75" thickBot="1">
      <c r="B27" s="17" t="s">
        <v>23</v>
      </c>
      <c r="C27" s="18">
        <f>C26/C21</f>
        <v>63.65430706742786</v>
      </c>
    </row>
    <row r="28" spans="2:3" ht="12.75">
      <c r="B28" s="23" t="s">
        <v>30</v>
      </c>
      <c r="C28" s="24"/>
    </row>
    <row r="29" spans="2:3" ht="12.75">
      <c r="B29" s="25" t="s">
        <v>42</v>
      </c>
      <c r="C29" s="40">
        <f>H62</f>
        <v>1</v>
      </c>
    </row>
    <row r="30" spans="2:3" ht="12.75">
      <c r="B30" s="25" t="s">
        <v>31</v>
      </c>
      <c r="C30" s="37">
        <f>C29*C18</f>
        <v>4325000</v>
      </c>
    </row>
    <row r="31" spans="2:3" ht="12.75">
      <c r="B31" s="25" t="s">
        <v>32</v>
      </c>
      <c r="C31" s="26">
        <f>H63</f>
        <v>0.06</v>
      </c>
    </row>
    <row r="32" spans="2:3" ht="12.75">
      <c r="B32" s="25" t="s">
        <v>33</v>
      </c>
      <c r="C32" s="27">
        <f>H64</f>
        <v>5</v>
      </c>
    </row>
    <row r="33" spans="2:3" ht="13.5" thickBot="1">
      <c r="B33" s="28" t="s">
        <v>34</v>
      </c>
      <c r="C33" s="38">
        <f>C30*C31/(1-1/(1+C31)^C32)</f>
        <v>1026739.431864894</v>
      </c>
    </row>
    <row r="34" spans="1:8" s="4" customFormat="1" ht="12.75" thickBot="1">
      <c r="A34" s="10" t="s">
        <v>51</v>
      </c>
      <c r="B34" s="39" t="s">
        <v>24</v>
      </c>
      <c r="C34" s="19">
        <v>0</v>
      </c>
      <c r="D34" s="19">
        <v>1</v>
      </c>
      <c r="E34" s="19">
        <v>2</v>
      </c>
      <c r="F34" s="19">
        <v>3</v>
      </c>
      <c r="G34" s="19">
        <v>4</v>
      </c>
      <c r="H34" s="19">
        <v>5</v>
      </c>
    </row>
    <row r="35" ht="12">
      <c r="B35" s="4" t="s">
        <v>2</v>
      </c>
    </row>
    <row r="36" ht="12.75" thickBot="1">
      <c r="B36" s="4" t="s">
        <v>4</v>
      </c>
    </row>
    <row r="37" spans="1:8" ht="12">
      <c r="A37" s="6" t="s">
        <v>3</v>
      </c>
      <c r="B37" s="6" t="s">
        <v>25</v>
      </c>
      <c r="C37" s="30">
        <v>50000</v>
      </c>
      <c r="D37" s="30">
        <v>50000</v>
      </c>
      <c r="E37" s="30">
        <v>50000</v>
      </c>
      <c r="F37" s="30">
        <v>50000</v>
      </c>
      <c r="G37" s="30">
        <v>50000</v>
      </c>
      <c r="H37" s="30">
        <v>50000</v>
      </c>
    </row>
    <row r="38" spans="2:8" ht="12">
      <c r="B38" s="6" t="s">
        <v>26</v>
      </c>
      <c r="C38" s="31">
        <v>40000</v>
      </c>
      <c r="D38" s="31">
        <v>40000</v>
      </c>
      <c r="E38" s="31">
        <v>40000</v>
      </c>
      <c r="F38" s="31">
        <v>40000</v>
      </c>
      <c r="G38" s="31">
        <v>40000</v>
      </c>
      <c r="H38" s="31">
        <v>40000</v>
      </c>
    </row>
    <row r="39" spans="2:8" ht="12">
      <c r="B39" s="6" t="s">
        <v>43</v>
      </c>
      <c r="C39" s="31">
        <v>20000</v>
      </c>
      <c r="D39" s="31">
        <v>20000</v>
      </c>
      <c r="E39" s="31">
        <v>20000</v>
      </c>
      <c r="F39" s="31">
        <v>20000</v>
      </c>
      <c r="G39" s="31">
        <v>20000</v>
      </c>
      <c r="H39" s="31">
        <v>20000</v>
      </c>
    </row>
    <row r="40" spans="1:8" ht="12.75" thickBot="1">
      <c r="A40" s="6" t="s">
        <v>3</v>
      </c>
      <c r="B40" s="6" t="s">
        <v>44</v>
      </c>
      <c r="C40" s="32">
        <v>25000</v>
      </c>
      <c r="D40" s="32">
        <v>25000</v>
      </c>
      <c r="E40" s="32">
        <v>25000</v>
      </c>
      <c r="F40" s="32">
        <v>25000</v>
      </c>
      <c r="G40" s="32">
        <v>25000</v>
      </c>
      <c r="H40" s="32">
        <v>25000</v>
      </c>
    </row>
    <row r="41" ht="12.75" thickBot="1">
      <c r="B41" s="4" t="s">
        <v>27</v>
      </c>
    </row>
    <row r="42" spans="2:8" ht="12.75" thickBot="1">
      <c r="B42" s="6" t="s">
        <v>8</v>
      </c>
      <c r="C42" s="22">
        <v>10000</v>
      </c>
      <c r="D42" s="22">
        <v>10000</v>
      </c>
      <c r="E42" s="22">
        <v>10000</v>
      </c>
      <c r="F42" s="22">
        <v>10000</v>
      </c>
      <c r="G42" s="22">
        <v>10000</v>
      </c>
      <c r="H42" s="22">
        <v>10000</v>
      </c>
    </row>
    <row r="43" spans="2:8" ht="12.75" thickBot="1">
      <c r="B43" s="6" t="s">
        <v>9</v>
      </c>
      <c r="C43" s="36">
        <v>8000</v>
      </c>
      <c r="D43" s="36">
        <v>8000</v>
      </c>
      <c r="E43" s="36">
        <v>8000</v>
      </c>
      <c r="F43" s="36">
        <v>8000</v>
      </c>
      <c r="G43" s="36">
        <v>8000</v>
      </c>
      <c r="H43" s="36">
        <v>8000</v>
      </c>
    </row>
    <row r="44" ht="12.75" thickBot="1">
      <c r="B44" s="4" t="s">
        <v>10</v>
      </c>
    </row>
    <row r="45" spans="2:8" ht="12.75" thickBot="1">
      <c r="B45" s="6" t="s">
        <v>11</v>
      </c>
      <c r="C45" s="22">
        <v>1500000</v>
      </c>
      <c r="D45" s="5" t="s">
        <v>28</v>
      </c>
      <c r="E45" s="5" t="s">
        <v>3</v>
      </c>
      <c r="F45" s="5" t="s">
        <v>3</v>
      </c>
      <c r="G45" s="5" t="s">
        <v>3</v>
      </c>
      <c r="H45" s="5" t="s">
        <v>3</v>
      </c>
    </row>
    <row r="46" spans="2:8" ht="12.75" thickBot="1">
      <c r="B46" s="6" t="s">
        <v>12</v>
      </c>
      <c r="C46" s="22">
        <v>3200000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</row>
    <row r="47" ht="12.75" thickBot="1">
      <c r="B47" s="15" t="s">
        <v>13</v>
      </c>
    </row>
    <row r="48" spans="2:8" ht="12.75" thickBot="1">
      <c r="B48" s="6" t="s">
        <v>41</v>
      </c>
      <c r="C48" s="22"/>
      <c r="D48" s="22">
        <f>$C$65</f>
        <v>1152084.731292562</v>
      </c>
      <c r="E48" s="22">
        <f>IF(E34&lt;$C$64+1,$C$65,0)</f>
        <v>1152084.731292562</v>
      </c>
      <c r="F48" s="22">
        <f>IF(F34&lt;$C$64+1,$C$65,0)</f>
        <v>1152084.731292562</v>
      </c>
      <c r="G48" s="22">
        <f>IF(G34&lt;$C$64+1,$C$65,0)</f>
        <v>1152084.731292562</v>
      </c>
      <c r="H48" s="22">
        <f>IF(H34&lt;$C$64+1,$C$65,0)</f>
        <v>1152084.731292562</v>
      </c>
    </row>
    <row r="49" spans="2:8" ht="12.75" thickBot="1">
      <c r="B49" s="4" t="s">
        <v>14</v>
      </c>
      <c r="C49" s="33">
        <f aca="true" t="shared" si="4" ref="C49:H49">SUM(C37:C48)</f>
        <v>4853000</v>
      </c>
      <c r="D49" s="33">
        <f t="shared" si="4"/>
        <v>1305084.731292562</v>
      </c>
      <c r="E49" s="33">
        <f t="shared" si="4"/>
        <v>1305084.731292562</v>
      </c>
      <c r="F49" s="33">
        <f t="shared" si="4"/>
        <v>1305084.731292562</v>
      </c>
      <c r="G49" s="33">
        <f t="shared" si="4"/>
        <v>1305084.731292562</v>
      </c>
      <c r="H49" s="33">
        <f t="shared" si="4"/>
        <v>1305084.731292562</v>
      </c>
    </row>
    <row r="50" spans="2:8" ht="12.75" thickBot="1">
      <c r="B50" s="4" t="s">
        <v>29</v>
      </c>
      <c r="C50" s="20">
        <v>30000</v>
      </c>
      <c r="D50" s="20">
        <v>30000</v>
      </c>
      <c r="E50" s="20">
        <v>30000</v>
      </c>
      <c r="F50" s="20">
        <v>30000</v>
      </c>
      <c r="G50" s="20">
        <v>30000</v>
      </c>
      <c r="H50" s="20">
        <v>30000</v>
      </c>
    </row>
    <row r="51" spans="2:8" ht="12.75" thickBot="1">
      <c r="B51" s="6" t="s">
        <v>16</v>
      </c>
      <c r="C51" s="20">
        <f aca="true" t="shared" si="5" ref="C51:H51">C50*C55</f>
        <v>30000</v>
      </c>
      <c r="D51" s="20">
        <f t="shared" si="5"/>
        <v>28571.42857142857</v>
      </c>
      <c r="E51" s="20">
        <f t="shared" si="5"/>
        <v>27210.884353741494</v>
      </c>
      <c r="F51" s="20">
        <f t="shared" si="5"/>
        <v>25915.12795594428</v>
      </c>
      <c r="G51" s="20">
        <f t="shared" si="5"/>
        <v>24681.07424375646</v>
      </c>
      <c r="H51" s="20">
        <f t="shared" si="5"/>
        <v>23505.784994053767</v>
      </c>
    </row>
    <row r="52" spans="2:5" ht="12.75" thickBot="1">
      <c r="B52" s="6" t="s">
        <v>17</v>
      </c>
      <c r="C52" s="20">
        <f>SUM(C51:H51)</f>
        <v>159884.30011892456</v>
      </c>
      <c r="E52" s="5" t="s">
        <v>3</v>
      </c>
    </row>
    <row r="53" ht="12.75" thickBot="1">
      <c r="B53" s="4" t="s">
        <v>18</v>
      </c>
    </row>
    <row r="54" spans="2:3" ht="12.75" thickBot="1">
      <c r="B54" s="6" t="s">
        <v>19</v>
      </c>
      <c r="C54" s="21">
        <f>H61</f>
        <v>0.05</v>
      </c>
    </row>
    <row r="55" spans="2:8" ht="12.75" thickBot="1">
      <c r="B55" s="6" t="s">
        <v>20</v>
      </c>
      <c r="C55" s="16">
        <f aca="true" t="shared" si="6" ref="C55:H55">1/(1+$C$54)^C34</f>
        <v>1</v>
      </c>
      <c r="D55" s="16">
        <f t="shared" si="6"/>
        <v>0.9523809523809523</v>
      </c>
      <c r="E55" s="16">
        <f t="shared" si="6"/>
        <v>0.9070294784580498</v>
      </c>
      <c r="F55" s="16">
        <f t="shared" si="6"/>
        <v>0.863837598531476</v>
      </c>
      <c r="G55" s="16">
        <f t="shared" si="6"/>
        <v>0.822702474791882</v>
      </c>
      <c r="H55" s="16">
        <f t="shared" si="6"/>
        <v>0.783526166468459</v>
      </c>
    </row>
    <row r="56" spans="2:8" ht="12.75" thickBot="1">
      <c r="B56" s="6" t="s">
        <v>21</v>
      </c>
      <c r="C56" s="22">
        <f aca="true" t="shared" si="7" ref="C56:H56">C55*C49</f>
        <v>4853000</v>
      </c>
      <c r="D56" s="22">
        <f t="shared" si="7"/>
        <v>1242937.8393262494</v>
      </c>
      <c r="E56" s="22">
        <f t="shared" si="7"/>
        <v>1183750.3231678568</v>
      </c>
      <c r="F56" s="22">
        <f t="shared" si="7"/>
        <v>1127381.2601598634</v>
      </c>
      <c r="G56" s="22">
        <f t="shared" si="7"/>
        <v>1073696.438247489</v>
      </c>
      <c r="H56" s="22">
        <f t="shared" si="7"/>
        <v>1022568.03642618</v>
      </c>
    </row>
    <row r="57" spans="2:3" ht="12.75" thickBot="1">
      <c r="B57" s="6" t="s">
        <v>22</v>
      </c>
      <c r="C57" s="22">
        <f>SUM(C56:H56)</f>
        <v>10503333.89732764</v>
      </c>
    </row>
    <row r="58" spans="2:7" ht="12.75" thickBot="1">
      <c r="B58" s="10" t="s">
        <v>39</v>
      </c>
      <c r="C58" s="53">
        <f>C57/C52</f>
        <v>65.69334130690186</v>
      </c>
      <c r="G58" s="41"/>
    </row>
    <row r="59" spans="2:3" ht="12.75" thickBot="1">
      <c r="B59" s="10" t="s">
        <v>40</v>
      </c>
      <c r="C59" s="53">
        <f>C27</f>
        <v>63.65430706742786</v>
      </c>
    </row>
    <row r="60" spans="2:9" ht="13.5" thickBot="1">
      <c r="B60" s="23" t="s">
        <v>30</v>
      </c>
      <c r="C60" s="24"/>
      <c r="F60" s="45"/>
      <c r="G60" s="46" t="s">
        <v>46</v>
      </c>
      <c r="H60" s="47"/>
      <c r="I60" s="44"/>
    </row>
    <row r="61" spans="2:9" ht="13.5" thickBot="1">
      <c r="B61" s="25" t="s">
        <v>42</v>
      </c>
      <c r="C61" s="40">
        <f>H62</f>
        <v>1</v>
      </c>
      <c r="F61" s="42"/>
      <c r="G61" s="43" t="s">
        <v>19</v>
      </c>
      <c r="H61" s="50">
        <v>0.05</v>
      </c>
      <c r="I61" s="49"/>
    </row>
    <row r="62" spans="2:9" ht="13.5" thickBot="1">
      <c r="B62" s="25" t="s">
        <v>31</v>
      </c>
      <c r="C62" s="37">
        <f>C61*C49</f>
        <v>4853000</v>
      </c>
      <c r="F62" s="42"/>
      <c r="G62" s="43" t="s">
        <v>48</v>
      </c>
      <c r="H62" s="51">
        <v>1</v>
      </c>
      <c r="I62" s="49"/>
    </row>
    <row r="63" spans="2:9" ht="13.5" thickBot="1">
      <c r="B63" s="25" t="s">
        <v>32</v>
      </c>
      <c r="C63" s="26">
        <f>H63</f>
        <v>0.06</v>
      </c>
      <c r="F63" s="42"/>
      <c r="G63" s="43" t="s">
        <v>32</v>
      </c>
      <c r="H63" s="21">
        <v>0.06</v>
      </c>
      <c r="I63" s="49"/>
    </row>
    <row r="64" spans="2:9" ht="13.5" thickBot="1">
      <c r="B64" s="25" t="s">
        <v>33</v>
      </c>
      <c r="C64" s="27">
        <f>H64</f>
        <v>5</v>
      </c>
      <c r="F64" s="42"/>
      <c r="G64" s="43" t="s">
        <v>49</v>
      </c>
      <c r="H64" s="52">
        <v>5</v>
      </c>
      <c r="I64" s="49"/>
    </row>
    <row r="65" spans="2:9" ht="13.5" thickBot="1">
      <c r="B65" s="28" t="s">
        <v>34</v>
      </c>
      <c r="C65" s="38">
        <f>C62*C63/(1-1/(1+C63)^C64)</f>
        <v>1152084.731292562</v>
      </c>
      <c r="F65" s="45"/>
      <c r="G65" s="47"/>
      <c r="H65" s="47"/>
      <c r="I65" s="48"/>
    </row>
    <row r="66" ht="12">
      <c r="C66" s="29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2007-07-21T17:42:59Z</cp:lastPrinted>
  <dcterms:created xsi:type="dcterms:W3CDTF">2006-07-29T13:19:54Z</dcterms:created>
  <cp:category/>
  <cp:version/>
  <cp:contentType/>
  <cp:contentStatus/>
</cp:coreProperties>
</file>