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1280" windowWidth="15140" windowHeight="123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<sst xmlns="http://schemas.openxmlformats.org/spreadsheetml/2006/main" count="320" uniqueCount="267">
  <si>
    <t xml:space="preserve">Let us now see how this will be true.  Given the absolute values of the coefficients, we take the sum and use </t>
  </si>
  <si>
    <t xml:space="preserve">test of vertical equity, i.e., ability to pay.  Where does this leave the choice of an optimal tax?  </t>
  </si>
  <si>
    <t>represent three alternative Engel curve relationships, as derived in Table 2, and shown in Figure 2</t>
  </si>
  <si>
    <t xml:space="preserve">               Figure 2</t>
  </si>
  <si>
    <t xml:space="preserve">     Let us now look at the expenditure profile and the corresponding level of taxes paid by level of income.  These</t>
  </si>
  <si>
    <t>results are presented in Table 3.</t>
  </si>
  <si>
    <t>Table 3</t>
  </si>
  <si>
    <t>Post-Tax Expenditure Profile</t>
  </si>
  <si>
    <t>From the profile in Table 3, we now can derive the distribution of the burden of the tax by level of income.  The results</t>
  </si>
  <si>
    <t>are shown in Table 4.</t>
  </si>
  <si>
    <t>Table 4</t>
  </si>
  <si>
    <t>Distribution of the Burden of Taxation by Income Level</t>
  </si>
  <si>
    <t>that lies between 0 and 1, the burden of taxation is inversely proportional to the level of income.  For profile 2, the</t>
  </si>
  <si>
    <t>tax burden.  The implication of these alternative profiles suggests that if the ability to pay criterion defines fairness,</t>
  </si>
  <si>
    <t>then for a good that results in a negatively sloped Engel curve, the corresponding tax burden does not meet the</t>
  </si>
  <si>
    <t xml:space="preserve">   Post-tax market total revenue now will be:</t>
  </si>
  <si>
    <t xml:space="preserve">  In turn, substituting the value of Q2 into the initial market supply equation 2, we find</t>
  </si>
  <si>
    <t>Ex-1</t>
  </si>
  <si>
    <t>Ex-2</t>
  </si>
  <si>
    <t>Ex-3</t>
  </si>
  <si>
    <t>Market pre-tax equilibrium price</t>
  </si>
  <si>
    <t>Market pre-tax equilibrium TR</t>
  </si>
  <si>
    <t>Market pre-tax equilibrium quantity</t>
  </si>
  <si>
    <t>Pre-Tax Conditions:</t>
  </si>
  <si>
    <t>Post-Tax Conditions:</t>
  </si>
  <si>
    <t>Burden of Taxation by Level of Income</t>
  </si>
  <si>
    <t>UTR:</t>
  </si>
  <si>
    <t>TXR-1</t>
  </si>
  <si>
    <t>TXR-2</t>
  </si>
  <si>
    <t>TXR-3</t>
  </si>
  <si>
    <t>TXR :</t>
  </si>
  <si>
    <t>TXSh-1</t>
  </si>
  <si>
    <t>TXSh-2</t>
  </si>
  <si>
    <t>TXSh-3</t>
  </si>
  <si>
    <t>Expenditures as a Function of the Level of Income</t>
  </si>
  <si>
    <t>Alternative Expenditure Profiles</t>
  </si>
  <si>
    <t>Alternative Consumption Profiles</t>
  </si>
  <si>
    <t xml:space="preserve">     Consider the expenditure profiles in Table 1.  For a given pre-tax market equilibrium as derived from equations 1</t>
  </si>
  <si>
    <t>Table 5</t>
  </si>
  <si>
    <t>Rank Ordering of Optimal Tax Index Under Alternative Consumption Patterns</t>
  </si>
  <si>
    <t>©2005, 1999</t>
  </si>
  <si>
    <t>second defines the burden of taxation across the level of income distribution.  We treat each of these concepts</t>
  </si>
  <si>
    <t>in turn.</t>
  </si>
  <si>
    <t>and 2, we now identify this for a market consisting of three individuals, A, B, and C, and for whom there are three</t>
  </si>
  <si>
    <t>alternative consumption profile possibilities, Q-1,Q-2, and Q-3, which in turn generate three alternative possible</t>
  </si>
  <si>
    <t>Exsh-1</t>
  </si>
  <si>
    <t>Exsh-2</t>
  </si>
  <si>
    <t>Exsh-3</t>
  </si>
  <si>
    <t xml:space="preserve">expenditure profiles, Ex-1, Ex-2, and Ex-3.  In turn, if we divide these expenditure levels by the respective income </t>
  </si>
  <si>
    <t xml:space="preserve">levels we have three alternative expenditure share profiles, Exsh-1, Exsh-2, and Exsh-3.  These profiles </t>
  </si>
  <si>
    <t>Engel Curve Expenditure Proportions</t>
  </si>
  <si>
    <t>different levels of income.  Economists use two approaches to judge this question.  One is that the burden of</t>
  </si>
  <si>
    <t>taxation should be in proportion to the benefits received from the corresponding expenditure of tax receipts, while</t>
  </si>
  <si>
    <t xml:space="preserve">the other is that the burden of taxation should be in proportion to one's ability to pay.  In our present example, </t>
  </si>
  <si>
    <t xml:space="preserve">we have made no stipulation that the taxes collected would be spent directly on those contributing those taxes.  </t>
  </si>
  <si>
    <t>We thus leave open this question to a specific context in which such a decision would be made.</t>
  </si>
  <si>
    <t xml:space="preserve">     We now turn to the second criterion, namely, the burden of taxation as a function of the level of income.  Here,</t>
  </si>
  <si>
    <t>the classification is straightforward.  If the share of income devoted to the payment of a tax is inversely proportional</t>
  </si>
  <si>
    <t>to the level of income, the tax is regressive; if it is invariant with respect to the level of income, the tax is</t>
  </si>
  <si>
    <t>proportional while if the share of income devoted to the payment of a tax is directly proportional to the level of</t>
  </si>
  <si>
    <t>income, it is progressive.  We illustrate this classification in a simple table below.</t>
  </si>
  <si>
    <r>
      <t>Unit Tax Rate (UTR) = (P</t>
    </r>
    <r>
      <rPr>
        <vertAlign val="subscript"/>
        <sz val="18"/>
        <rFont val="Helv"/>
        <family val="0"/>
      </rPr>
      <t>2</t>
    </r>
    <r>
      <rPr>
        <sz val="12"/>
        <rFont val="Helv"/>
        <family val="0"/>
      </rPr>
      <t xml:space="preserve"> - P</t>
    </r>
    <r>
      <rPr>
        <vertAlign val="subscript"/>
        <sz val="18"/>
        <rFont val="Helv"/>
        <family val="0"/>
      </rPr>
      <t>s</t>
    </r>
    <r>
      <rPr>
        <sz val="12"/>
        <rFont val="Helv"/>
        <family val="0"/>
      </rPr>
      <t>) =</t>
    </r>
  </si>
  <si>
    <t>Market post-tax equilibrium quantity</t>
  </si>
  <si>
    <t>Q-1</t>
  </si>
  <si>
    <t>Weights:</t>
  </si>
  <si>
    <t>Q-3</t>
  </si>
  <si>
    <t>Market post-tax equilibrium price</t>
  </si>
  <si>
    <t>Market post-tax equilibrium TR</t>
  </si>
  <si>
    <t xml:space="preserve">initial threshold level have relatively smaller effects on behavior, much as one uses statistical tests of significance </t>
  </si>
  <si>
    <t>to rule out alternative hypotheses.</t>
  </si>
  <si>
    <t xml:space="preserve">     Let us now substitute values from the Ramsey efficiency equation 8 based on the relationships given in</t>
  </si>
  <si>
    <t xml:space="preserve">the ratio of the respective coefficient to derive the corresponding proportion of the tax that is borne by consumers </t>
  </si>
  <si>
    <t>and the respective proportion that is borne by producers.  Using our present example:</t>
  </si>
  <si>
    <t xml:space="preserve">is borne by producers.  Thus, depending on the respective slopes of </t>
  </si>
  <si>
    <t>by consumers while</t>
  </si>
  <si>
    <t xml:space="preserve">the corresponding inverse equations, we have a ready means to address one definition of fairness.  Whether </t>
  </si>
  <si>
    <t xml:space="preserve">such a system is unfair when one deviates between an equal distribution of the burden between producers and </t>
  </si>
  <si>
    <t>consumers is, however, subjective unless one adopts a more expansive set of consequences to be measured.</t>
  </si>
  <si>
    <t xml:space="preserve">     Let us now turn to the second measure of fairness, namely, the distribution of the burden of taxation across</t>
  </si>
  <si>
    <t>abs (b):</t>
  </si>
  <si>
    <t>abs (d):</t>
  </si>
  <si>
    <t>Total</t>
  </si>
  <si>
    <t>Coefficient values:</t>
  </si>
  <si>
    <t>Proportion:</t>
  </si>
  <si>
    <t>is borne</t>
  </si>
  <si>
    <t xml:space="preserve">     Using our example from equations 1 and 2, we derive the following proportions, along with the </t>
  </si>
  <si>
    <r>
      <t xml:space="preserve">corresponding absolute values of the point own-price elasticities of demand and supply, </t>
    </r>
    <r>
      <rPr>
        <sz val="18"/>
        <rFont val="Symbol"/>
        <family val="0"/>
      </rPr>
      <t>e</t>
    </r>
    <r>
      <rPr>
        <sz val="12"/>
        <rFont val="Helv"/>
        <family val="0"/>
      </rPr>
      <t xml:space="preserve"> :</t>
    </r>
  </si>
  <si>
    <t>The general rule, which was put forth originally in the 1927 Ramsey article is that the burden of taxation between</t>
  </si>
  <si>
    <t>is demand relative to supply, the larger the burden of taxation will fall on producers, and vice versa.</t>
  </si>
  <si>
    <t>consumers and producers is inversely proportional to the underlying own-price elasticities, i.e., the more elastic</t>
  </si>
  <si>
    <t>in so doing, the question of simplicity of interpretation and application.  We now turn to the question of fairness.</t>
  </si>
  <si>
    <r>
      <t xml:space="preserve">     </t>
    </r>
    <r>
      <rPr>
        <sz val="12"/>
        <rFont val="Helv"/>
        <family val="0"/>
      </rPr>
      <t xml:space="preserve">A "good" tax system should embody several basic properties:  simplicity of interpretation and application, </t>
    </r>
  </si>
  <si>
    <t>Rank</t>
  </si>
  <si>
    <t>taxation.  The first approach is to define the burden of taxation between producers and consumers, while the</t>
  </si>
  <si>
    <t xml:space="preserve">     There are two basic approaches to fairness in taxation.  Both involve the question of who bears the burden of</t>
  </si>
  <si>
    <r>
      <t xml:space="preserve">one can compute the initial point own-price elasticity of demand as </t>
    </r>
    <r>
      <rPr>
        <sz val="20"/>
        <rFont val="Symbol"/>
        <family val="0"/>
      </rPr>
      <t>e</t>
    </r>
    <r>
      <rPr>
        <sz val="12"/>
        <rFont val="Helv"/>
        <family val="0"/>
      </rPr>
      <t xml:space="preserve">d = P/bQ.  Together, the own-price </t>
    </r>
  </si>
  <si>
    <t>elasticity of demand and the market equilibrium relations will be sufficient to derive the optimal</t>
  </si>
  <si>
    <t xml:space="preserve">     In terms of the distribution of the burden of taxation between producers and consumers, it is often said that</t>
  </si>
  <si>
    <t>consumers bear all of the burden of any tax.  If this were true, all taxes would involve a complete shifting of any</t>
  </si>
  <si>
    <t>tax to consumers, and where excise taxes are concerned, the price of goods would rise in proportion to the</t>
  </si>
  <si>
    <t>level of the tax.  Yet this is not true, and the reason why it is not so is that producers also share the burden of</t>
  </si>
  <si>
    <t>taxation.  To determine how much of the burden of taxation is borne by producers and how much is borne by</t>
  </si>
  <si>
    <t>consumers is easy to determine:  One can take the sum of the absolute values of the coefficients of the quantity</t>
  </si>
  <si>
    <t>variables in the corresponding inverse demand and supply equations to derive the distribution of the burden.</t>
  </si>
  <si>
    <t>b</t>
  </si>
  <si>
    <t>Individuals</t>
  </si>
  <si>
    <t>A</t>
  </si>
  <si>
    <t>B</t>
  </si>
  <si>
    <t>C</t>
  </si>
  <si>
    <t>Income</t>
  </si>
  <si>
    <t>Table 1</t>
  </si>
  <si>
    <t>Table 2</t>
  </si>
  <si>
    <t xml:space="preserve">Taxes collected can now be defined as the product of the unit tax rate (UTR) times the post-tax </t>
  </si>
  <si>
    <t>equilibrium market quantity,</t>
  </si>
  <si>
    <r>
      <t xml:space="preserve">i.e., </t>
    </r>
    <r>
      <rPr>
        <sz val="18"/>
        <rFont val="Symbol"/>
        <family val="0"/>
      </rPr>
      <t>a</t>
    </r>
    <r>
      <rPr>
        <sz val="12"/>
        <rFont val="Helv"/>
        <family val="0"/>
      </rPr>
      <t xml:space="preserve"> =</t>
    </r>
  </si>
  <si>
    <t>We now redetermine the post-tax own-price elasticity of demand:</t>
  </si>
  <si>
    <t>efficiency, and fairness in its impact.  We have already addressed in some detail the issue of efficiency, and</t>
  </si>
  <si>
    <t xml:space="preserve">  </t>
  </si>
  <si>
    <t>UTR =</t>
  </si>
  <si>
    <r>
      <t>TXR = (UTR)x(Q</t>
    </r>
    <r>
      <rPr>
        <vertAlign val="subscript"/>
        <sz val="18"/>
        <rFont val="Helv"/>
        <family val="0"/>
      </rPr>
      <t>2</t>
    </r>
    <r>
      <rPr>
        <sz val="12"/>
        <rFont val="Helv"/>
        <family val="0"/>
      </rPr>
      <t>) =</t>
    </r>
  </si>
  <si>
    <t xml:space="preserve"> or:</t>
  </si>
  <si>
    <t>We now verify that the tax rate satisfies the Ramsey efficient excess burden alpha limit value:</t>
  </si>
  <si>
    <t xml:space="preserve">equilibrium had an own-price point elasticity demand of </t>
  </si>
  <si>
    <t>any tax beyond this level</t>
  </si>
  <si>
    <t xml:space="preserve">should be </t>
  </si>
  <si>
    <t xml:space="preserve">     Consistent with Ramsey pricing, because the initial market</t>
  </si>
  <si>
    <t>A.  Efficient Excise Taxation</t>
  </si>
  <si>
    <t>B. Equity Criteria for Excise Taxation</t>
  </si>
  <si>
    <t>Q-2</t>
  </si>
  <si>
    <t xml:space="preserve">Ramsey efficient level of tax revenues.  While the choice of an alpha value can be adjusted, values below our </t>
  </si>
  <si>
    <t>and where they should be imposed is a matter of central concern to public sector decision-makers.  In this</t>
  </si>
  <si>
    <t>Figure 1 and the values derived from equations 3 through 6.</t>
  </si>
  <si>
    <t>From Figure 1,</t>
  </si>
  <si>
    <t>DSWL = bde =</t>
  </si>
  <si>
    <r>
      <t>x(Q</t>
    </r>
    <r>
      <rPr>
        <vertAlign val="subscript"/>
        <sz val="18"/>
        <rFont val="Helv"/>
        <family val="0"/>
      </rPr>
      <t>1</t>
    </r>
    <r>
      <rPr>
        <sz val="12"/>
        <rFont val="Helv"/>
        <family val="0"/>
      </rPr>
      <t xml:space="preserve"> - Q</t>
    </r>
    <r>
      <rPr>
        <vertAlign val="subscript"/>
        <sz val="18"/>
        <rFont val="Helv"/>
        <family val="0"/>
      </rPr>
      <t>2</t>
    </r>
    <r>
      <rPr>
        <sz val="12"/>
        <rFont val="Helv"/>
        <family val="0"/>
      </rPr>
      <t>)x(P</t>
    </r>
    <r>
      <rPr>
        <vertAlign val="subscript"/>
        <sz val="18"/>
        <rFont val="Helv"/>
        <family val="0"/>
      </rPr>
      <t>2</t>
    </r>
    <r>
      <rPr>
        <sz val="12"/>
        <rFont val="Helv"/>
        <family val="0"/>
      </rPr>
      <t xml:space="preserve"> - P</t>
    </r>
    <r>
      <rPr>
        <vertAlign val="subscript"/>
        <sz val="18"/>
        <rFont val="Helv"/>
        <family val="0"/>
      </rPr>
      <t>s</t>
    </r>
    <r>
      <rPr>
        <sz val="12"/>
        <rFont val="Helv"/>
        <family val="0"/>
      </rPr>
      <t>)</t>
    </r>
  </si>
  <si>
    <t>Substituting known values we have:</t>
  </si>
  <si>
    <r>
      <t xml:space="preserve"> -Q</t>
    </r>
    <r>
      <rPr>
        <vertAlign val="subscript"/>
        <sz val="18"/>
        <rFont val="Helv"/>
        <family val="0"/>
      </rPr>
      <t>2</t>
    </r>
    <r>
      <rPr>
        <sz val="12"/>
        <rFont val="Helv"/>
        <family val="0"/>
      </rPr>
      <t>)x(P</t>
    </r>
    <r>
      <rPr>
        <vertAlign val="subscript"/>
        <sz val="18"/>
        <rFont val="Helv"/>
        <family val="0"/>
      </rPr>
      <t>2</t>
    </r>
    <r>
      <rPr>
        <sz val="12"/>
        <rFont val="Helv"/>
        <family val="0"/>
      </rPr>
      <t xml:space="preserve"> - P</t>
    </r>
    <r>
      <rPr>
        <vertAlign val="subscript"/>
        <sz val="18"/>
        <rFont val="Helv"/>
        <family val="0"/>
      </rPr>
      <t>s</t>
    </r>
    <r>
      <rPr>
        <sz val="12"/>
        <rFont val="Helv"/>
        <family val="0"/>
      </rPr>
      <t>)</t>
    </r>
  </si>
  <si>
    <r>
      <t>P</t>
    </r>
    <r>
      <rPr>
        <vertAlign val="subscript"/>
        <sz val="18"/>
        <rFont val="Helv"/>
        <family val="0"/>
      </rPr>
      <t>2</t>
    </r>
    <r>
      <rPr>
        <sz val="12"/>
        <rFont val="Helv"/>
        <family val="0"/>
      </rPr>
      <t>edP</t>
    </r>
    <r>
      <rPr>
        <vertAlign val="subscript"/>
        <sz val="18"/>
        <rFont val="Helv"/>
        <family val="0"/>
      </rPr>
      <t xml:space="preserve">s </t>
    </r>
    <r>
      <rPr>
        <sz val="12"/>
        <rFont val="Helv"/>
        <family val="0"/>
      </rPr>
      <t>= (P</t>
    </r>
    <r>
      <rPr>
        <vertAlign val="subscript"/>
        <sz val="18"/>
        <rFont val="Helv"/>
        <family val="0"/>
      </rPr>
      <t>2</t>
    </r>
    <r>
      <rPr>
        <sz val="12"/>
        <rFont val="Helv"/>
        <family val="0"/>
      </rPr>
      <t xml:space="preserve"> - P</t>
    </r>
    <r>
      <rPr>
        <vertAlign val="subscript"/>
        <sz val="18"/>
        <rFont val="Helv"/>
        <family val="0"/>
      </rPr>
      <t>s</t>
    </r>
    <r>
      <rPr>
        <sz val="12"/>
        <rFont val="Helv"/>
        <family val="0"/>
      </rPr>
      <t>)xQ</t>
    </r>
    <r>
      <rPr>
        <vertAlign val="subscript"/>
        <sz val="18"/>
        <rFont val="Helv"/>
        <family val="0"/>
      </rPr>
      <t>2</t>
    </r>
  </si>
  <si>
    <t>Collecting terms, we restate equation 9 as:</t>
  </si>
  <si>
    <t>EBT = DSWL/TXR =</t>
  </si>
  <si>
    <r>
      <t>(P</t>
    </r>
    <r>
      <rPr>
        <vertAlign val="subscript"/>
        <sz val="18"/>
        <rFont val="Helv"/>
        <family val="0"/>
      </rPr>
      <t>2</t>
    </r>
    <r>
      <rPr>
        <sz val="12"/>
        <rFont val="Helv"/>
        <family val="0"/>
      </rPr>
      <t xml:space="preserve"> - P</t>
    </r>
    <r>
      <rPr>
        <vertAlign val="subscript"/>
        <sz val="18"/>
        <rFont val="Helv"/>
        <family val="0"/>
      </rPr>
      <t>s</t>
    </r>
    <r>
      <rPr>
        <sz val="12"/>
        <rFont val="Helv"/>
        <family val="0"/>
      </rPr>
      <t>)xQ</t>
    </r>
    <r>
      <rPr>
        <vertAlign val="subscript"/>
        <sz val="18"/>
        <rFont val="Helv"/>
        <family val="0"/>
      </rPr>
      <t>2</t>
    </r>
  </si>
  <si>
    <t>=</t>
  </si>
  <si>
    <t>-</t>
  </si>
  <si>
    <t xml:space="preserve">     Simplifying,</t>
  </si>
  <si>
    <t>EBT =</t>
  </si>
  <si>
    <r>
      <t>P</t>
    </r>
    <r>
      <rPr>
        <vertAlign val="subscript"/>
        <sz val="18"/>
        <rFont val="Helv"/>
        <family val="0"/>
      </rPr>
      <t>d</t>
    </r>
    <r>
      <rPr>
        <sz val="12"/>
        <rFont val="Helv"/>
        <family val="0"/>
      </rPr>
      <t xml:space="preserve"> = P</t>
    </r>
    <r>
      <rPr>
        <vertAlign val="subscript"/>
        <sz val="18"/>
        <rFont val="Helv"/>
        <family val="0"/>
      </rPr>
      <t>2</t>
    </r>
    <r>
      <rPr>
        <sz val="12"/>
        <rFont val="Helv"/>
        <family val="0"/>
      </rPr>
      <t xml:space="preserve"> =</t>
    </r>
  </si>
  <si>
    <t>For our purposes, let us define the excess burden Ramsey alpha limit value at:</t>
  </si>
  <si>
    <t xml:space="preserve">Any tax that has an </t>
  </si>
  <si>
    <t xml:space="preserve">alpha level at or below this level can be considered as efficient, while any tax that has an alpha above this level </t>
  </si>
  <si>
    <t xml:space="preserve">can not be adopted because it is relatively inefficient. In this way one has a mechanism to create a hierarchy of </t>
  </si>
  <si>
    <t xml:space="preserve">alternative tax rates across a range of goods and services as well as to determine the correspondingly </t>
  </si>
  <si>
    <r>
      <t xml:space="preserve">EBT = </t>
    </r>
    <r>
      <rPr>
        <sz val="18"/>
        <rFont val="Symbol"/>
        <family val="0"/>
      </rPr>
      <t>a</t>
    </r>
    <r>
      <rPr>
        <sz val="12"/>
        <rFont val="Helv"/>
        <family val="0"/>
      </rPr>
      <t xml:space="preserve"> = DSWL/TXR</t>
    </r>
  </si>
  <si>
    <t xml:space="preserve">own-price elasticity of demand. In this module, we use a variant of Ramsey taxation to set a limit value </t>
  </si>
  <si>
    <t>on the rate of taxation and in which the level of tax revenue is derived as a residual.</t>
  </si>
  <si>
    <r>
      <t>as the initial level of total social welfare.  Solving for Q</t>
    </r>
    <r>
      <rPr>
        <vertAlign val="subscript"/>
        <sz val="18"/>
        <rFont val="Helv"/>
        <family val="0"/>
      </rPr>
      <t>e</t>
    </r>
    <r>
      <rPr>
        <sz val="12"/>
        <rFont val="Helv"/>
        <family val="0"/>
      </rPr>
      <t>, P</t>
    </r>
    <r>
      <rPr>
        <vertAlign val="subscript"/>
        <sz val="18"/>
        <rFont val="Helv"/>
        <family val="0"/>
      </rPr>
      <t>e</t>
    </r>
    <r>
      <rPr>
        <sz val="12"/>
        <rFont val="Helv"/>
        <family val="0"/>
      </rPr>
      <t xml:space="preserve"> and TR:</t>
    </r>
  </si>
  <si>
    <r>
      <t xml:space="preserve">, derived from </t>
    </r>
    <r>
      <rPr>
        <sz val="18"/>
        <rFont val="Symbol"/>
        <family val="0"/>
      </rPr>
      <t>e</t>
    </r>
    <r>
      <rPr>
        <sz val="9"/>
        <rFont val="Helv"/>
        <family val="0"/>
      </rPr>
      <t>d</t>
    </r>
    <r>
      <rPr>
        <sz val="12"/>
        <rFont val="Helv"/>
        <family val="0"/>
      </rPr>
      <t xml:space="preserve"> = P/bQ, as shown in Figure 1.  In turn, initial total social welfare is:</t>
    </r>
  </si>
  <si>
    <t>, derived from the triangle area as:</t>
  </si>
  <si>
    <t xml:space="preserve">TXR = tax revenue collected.  The higher the excess burden, the less efficient will be the tax.  </t>
  </si>
  <si>
    <t>TXR =</t>
  </si>
  <si>
    <t>EBT = DSWL/TXR &lt;=</t>
  </si>
  <si>
    <r>
      <t>EBT = (DSWL/TXR)&lt;=</t>
    </r>
    <r>
      <rPr>
        <sz val="12"/>
        <rFont val="Symbol"/>
        <family val="0"/>
      </rPr>
      <t xml:space="preserve"> </t>
    </r>
    <r>
      <rPr>
        <sz val="18"/>
        <rFont val="Symbol"/>
        <family val="0"/>
      </rPr>
      <t>a</t>
    </r>
    <r>
      <rPr>
        <sz val="12"/>
        <rFont val="Helv"/>
        <family val="0"/>
      </rPr>
      <t>, where DSWL = Deadweight social welfare loss, and</t>
    </r>
  </si>
  <si>
    <r>
      <t xml:space="preserve">to tax revenue collected, also known as the excess burden of taxation(EBT), and which we denote as alpha, or </t>
    </r>
    <r>
      <rPr>
        <sz val="18"/>
        <rFont val="Symbol"/>
        <family val="0"/>
      </rPr>
      <t>a</t>
    </r>
    <r>
      <rPr>
        <sz val="12"/>
        <rFont val="Helv"/>
        <family val="0"/>
      </rPr>
      <t xml:space="preserve">.  </t>
    </r>
  </si>
  <si>
    <t xml:space="preserve">function up to the market equilibrium quantity, i.e. the area bounded by the triangle abc.  Additionally, </t>
  </si>
  <si>
    <r>
      <t>e</t>
    </r>
    <r>
      <rPr>
        <vertAlign val="subscript"/>
        <sz val="18"/>
        <rFont val="Helv"/>
        <family val="0"/>
      </rPr>
      <t>d</t>
    </r>
    <r>
      <rPr>
        <sz val="12"/>
        <rFont val="Helv"/>
        <family val="0"/>
      </rPr>
      <t xml:space="preserve"> = P</t>
    </r>
    <r>
      <rPr>
        <vertAlign val="subscript"/>
        <sz val="18"/>
        <rFont val="Helv"/>
        <family val="0"/>
      </rPr>
      <t>d</t>
    </r>
    <r>
      <rPr>
        <sz val="12"/>
        <rFont val="Helv"/>
        <family val="0"/>
      </rPr>
      <t>/bQ</t>
    </r>
    <r>
      <rPr>
        <vertAlign val="subscript"/>
        <sz val="18"/>
        <rFont val="Helv"/>
        <family val="0"/>
      </rPr>
      <t>d</t>
    </r>
  </si>
  <si>
    <t xml:space="preserve">     The problem now is to determine what is the amount of tax revenue that can be raised, subject to a </t>
  </si>
  <si>
    <t>excise tax level, which we can now illustrate with a specific example.</t>
  </si>
  <si>
    <t xml:space="preserve">     Consider the following pre-tax market relationships:</t>
  </si>
  <si>
    <t xml:space="preserve">          =</t>
  </si>
  <si>
    <r>
      <t>Since the unit tax represents the vertical distance de in Figure 1, it is the difference between P</t>
    </r>
    <r>
      <rPr>
        <vertAlign val="subscript"/>
        <sz val="18"/>
        <rFont val="Helv"/>
        <family val="0"/>
      </rPr>
      <t>2</t>
    </r>
    <r>
      <rPr>
        <sz val="12"/>
        <rFont val="Helv"/>
        <family val="0"/>
      </rPr>
      <t xml:space="preserve"> and P</t>
    </r>
    <r>
      <rPr>
        <vertAlign val="subscript"/>
        <sz val="18"/>
        <rFont val="Helv"/>
        <family val="0"/>
      </rPr>
      <t>s</t>
    </r>
    <r>
      <rPr>
        <sz val="12"/>
        <rFont val="Helv"/>
        <family val="0"/>
      </rPr>
      <t>, or</t>
    </r>
  </si>
  <si>
    <t xml:space="preserve">     Our starting point here is to use a Ramsey efficiency standard to decide how much of a tax should be</t>
  </si>
  <si>
    <t>imposed on a good or service, and then derive the underlying estimated level of revenue.  While Ramsey</t>
  </si>
  <si>
    <t>P</t>
  </si>
  <si>
    <t>Q</t>
  </si>
  <si>
    <t>a</t>
  </si>
  <si>
    <t>c</t>
  </si>
  <si>
    <t>abc</t>
  </si>
  <si>
    <t>d</t>
  </si>
  <si>
    <t>e</t>
  </si>
  <si>
    <t>DSWL =</t>
  </si>
  <si>
    <t>bde</t>
  </si>
  <si>
    <t>TXR      =</t>
  </si>
  <si>
    <r>
      <t>P</t>
    </r>
    <r>
      <rPr>
        <vertAlign val="subscript"/>
        <sz val="18"/>
        <rFont val="Helv"/>
        <family val="0"/>
      </rPr>
      <t>2</t>
    </r>
  </si>
  <si>
    <r>
      <t>P</t>
    </r>
    <r>
      <rPr>
        <vertAlign val="subscript"/>
        <sz val="18"/>
        <rFont val="Helv"/>
        <family val="0"/>
      </rPr>
      <t>e</t>
    </r>
  </si>
  <si>
    <r>
      <t>P</t>
    </r>
    <r>
      <rPr>
        <vertAlign val="subscript"/>
        <sz val="18"/>
        <rFont val="Helv"/>
        <family val="0"/>
      </rPr>
      <t>s</t>
    </r>
  </si>
  <si>
    <t xml:space="preserve">    b </t>
  </si>
  <si>
    <r>
      <t>P</t>
    </r>
    <r>
      <rPr>
        <vertAlign val="subscript"/>
        <sz val="18"/>
        <rFont val="Helv"/>
        <family val="0"/>
      </rPr>
      <t>s</t>
    </r>
    <r>
      <rPr>
        <sz val="12"/>
        <rFont val="Helv"/>
        <family val="0"/>
      </rPr>
      <t xml:space="preserve"> = c + dQ</t>
    </r>
    <r>
      <rPr>
        <vertAlign val="subscript"/>
        <sz val="18"/>
        <rFont val="Helv"/>
        <family val="0"/>
      </rPr>
      <t>s</t>
    </r>
  </si>
  <si>
    <r>
      <t>P</t>
    </r>
    <r>
      <rPr>
        <vertAlign val="subscript"/>
        <sz val="18"/>
        <rFont val="Helv"/>
        <family val="0"/>
      </rPr>
      <t>d</t>
    </r>
    <r>
      <rPr>
        <sz val="12"/>
        <rFont val="Helv"/>
        <family val="0"/>
      </rPr>
      <t xml:space="preserve"> = a - bQ</t>
    </r>
    <r>
      <rPr>
        <vertAlign val="subscript"/>
        <sz val="18"/>
        <rFont val="Helv"/>
        <family val="0"/>
      </rPr>
      <t>d</t>
    </r>
  </si>
  <si>
    <r>
      <t>P</t>
    </r>
    <r>
      <rPr>
        <vertAlign val="subscript"/>
        <sz val="18"/>
        <rFont val="Helv"/>
        <family val="0"/>
      </rPr>
      <t>d</t>
    </r>
    <r>
      <rPr>
        <sz val="12"/>
        <rFont val="Helv"/>
        <family val="0"/>
      </rPr>
      <t xml:space="preserve"> =</t>
    </r>
  </si>
  <si>
    <r>
      <t>P</t>
    </r>
    <r>
      <rPr>
        <vertAlign val="subscript"/>
        <sz val="18"/>
        <rFont val="Helv"/>
        <family val="0"/>
      </rPr>
      <t>s</t>
    </r>
    <r>
      <rPr>
        <sz val="12"/>
        <rFont val="Helv"/>
        <family val="0"/>
      </rPr>
      <t xml:space="preserve"> =</t>
    </r>
  </si>
  <si>
    <r>
      <t>Q</t>
    </r>
    <r>
      <rPr>
        <vertAlign val="subscript"/>
        <sz val="18"/>
        <rFont val="Helv"/>
        <family val="0"/>
      </rPr>
      <t>d</t>
    </r>
  </si>
  <si>
    <r>
      <t>Q</t>
    </r>
    <r>
      <rPr>
        <vertAlign val="subscript"/>
        <sz val="18"/>
        <rFont val="Helv"/>
        <family val="0"/>
      </rPr>
      <t>s</t>
    </r>
  </si>
  <si>
    <r>
      <t>Q</t>
    </r>
    <r>
      <rPr>
        <vertAlign val="subscript"/>
        <sz val="18"/>
        <rFont val="Helv"/>
        <family val="0"/>
      </rPr>
      <t>e</t>
    </r>
    <r>
      <rPr>
        <sz val="12"/>
        <rFont val="Helv"/>
        <family val="0"/>
      </rPr>
      <t xml:space="preserve"> =</t>
    </r>
  </si>
  <si>
    <r>
      <t>P</t>
    </r>
    <r>
      <rPr>
        <vertAlign val="subscript"/>
        <sz val="18"/>
        <rFont val="Helv"/>
        <family val="0"/>
      </rPr>
      <t>e</t>
    </r>
    <r>
      <rPr>
        <sz val="12"/>
        <rFont val="Helv"/>
        <family val="0"/>
      </rPr>
      <t xml:space="preserve"> =</t>
    </r>
  </si>
  <si>
    <r>
      <t>e</t>
    </r>
    <r>
      <rPr>
        <vertAlign val="subscript"/>
        <sz val="18"/>
        <rFont val="Helv"/>
        <family val="0"/>
      </rPr>
      <t>d</t>
    </r>
    <r>
      <rPr>
        <sz val="12"/>
        <rFont val="Helv"/>
        <family val="0"/>
      </rPr>
      <t xml:space="preserve"> =</t>
    </r>
  </si>
  <si>
    <r>
      <t>TSW</t>
    </r>
    <r>
      <rPr>
        <vertAlign val="subscript"/>
        <sz val="18"/>
        <rFont val="Helv"/>
        <family val="0"/>
      </rPr>
      <t>1</t>
    </r>
    <r>
      <rPr>
        <sz val="12"/>
        <rFont val="Helv"/>
        <family val="0"/>
      </rPr>
      <t xml:space="preserve"> =</t>
    </r>
  </si>
  <si>
    <r>
      <t>P</t>
    </r>
    <r>
      <rPr>
        <vertAlign val="subscript"/>
        <sz val="18"/>
        <rFont val="Helv"/>
        <family val="0"/>
      </rPr>
      <t>2</t>
    </r>
    <r>
      <rPr>
        <sz val="12"/>
        <rFont val="Helv"/>
        <family val="0"/>
      </rPr>
      <t>edP</t>
    </r>
    <r>
      <rPr>
        <vertAlign val="subscript"/>
        <sz val="18"/>
        <rFont val="Helv"/>
        <family val="0"/>
      </rPr>
      <t>s</t>
    </r>
  </si>
  <si>
    <r>
      <t>Q</t>
    </r>
    <r>
      <rPr>
        <vertAlign val="subscript"/>
        <sz val="18"/>
        <rFont val="Helv"/>
        <family val="0"/>
      </rPr>
      <t>2</t>
    </r>
  </si>
  <si>
    <r>
      <t xml:space="preserve">              Q</t>
    </r>
    <r>
      <rPr>
        <vertAlign val="subscript"/>
        <sz val="18"/>
        <rFont val="Helv"/>
        <family val="0"/>
      </rPr>
      <t xml:space="preserve">e </t>
    </r>
    <r>
      <rPr>
        <sz val="18"/>
        <rFont val="Helv"/>
        <family val="0"/>
      </rPr>
      <t xml:space="preserve">= </t>
    </r>
    <r>
      <rPr>
        <sz val="12"/>
        <rFont val="Helv"/>
        <family val="0"/>
      </rPr>
      <t>Q</t>
    </r>
    <r>
      <rPr>
        <vertAlign val="subscript"/>
        <sz val="18"/>
        <rFont val="Helv"/>
        <family val="0"/>
      </rPr>
      <t>1</t>
    </r>
  </si>
  <si>
    <r>
      <t>TSW</t>
    </r>
    <r>
      <rPr>
        <vertAlign val="subscript"/>
        <sz val="18"/>
        <rFont val="Helv"/>
        <family val="0"/>
      </rPr>
      <t>1</t>
    </r>
    <r>
      <rPr>
        <sz val="12"/>
        <rFont val="Helv"/>
        <family val="0"/>
      </rPr>
      <t xml:space="preserve">   =</t>
    </r>
  </si>
  <si>
    <t xml:space="preserve">     We can summarize the relationships to be examined in reference to Figure1.  Given an inverse demand</t>
  </si>
  <si>
    <t>and inverse supply function, one can first derive the initial market equilibrium and the corresponding level of</t>
  </si>
  <si>
    <t>total social welfare (TSW).  The initial market equilibrium is defined as the intersection of the market demand</t>
  </si>
  <si>
    <t>and supply functions and the corresponding initial equilibrium quantity, Qe, the initial market equilibrium price,</t>
  </si>
  <si>
    <t>Pe, and the initial level of toal revenue, TR.  From this equillibrium, one can then measure the initial level of</t>
  </si>
  <si>
    <t>total social welfare as the area bounded below the market demand function and above the market supply</t>
  </si>
  <si>
    <t>Ramsey efficiency =</t>
  </si>
  <si>
    <t>Montclair State University</t>
  </si>
  <si>
    <t>School of Business</t>
  </si>
  <si>
    <t>Department of Economics and Finance</t>
  </si>
  <si>
    <t>P. LeBel</t>
  </si>
  <si>
    <t>©2004</t>
  </si>
  <si>
    <t xml:space="preserve">     The financing of public sector activity requires that one consider some combination of taxation and/or</t>
  </si>
  <si>
    <t>borrowing.  While borrowing can be treated in terms of the capital budgeting horizon, what kinds of taxes</t>
  </si>
  <si>
    <r>
      <t>f</t>
    </r>
    <r>
      <rPr>
        <sz val="12"/>
        <rFont val="Helv"/>
        <family val="0"/>
      </rPr>
      <t xml:space="preserve"> = (1 - 1/</t>
    </r>
    <r>
      <rPr>
        <sz val="14"/>
        <rFont val="Symbol"/>
        <family val="0"/>
      </rPr>
      <t>g</t>
    </r>
    <r>
      <rPr>
        <sz val="12"/>
        <rFont val="Helv"/>
        <family val="0"/>
      </rPr>
      <t>)</t>
    </r>
  </si>
  <si>
    <t>We now define our optimal tax index as a weighted average of equations 20 and 21, I.e.</t>
  </si>
  <si>
    <t xml:space="preserve">module, we treat the choice of taxation in terms of two basic perspectives, namely, equity and efficiency..  </t>
  </si>
  <si>
    <t>, which further reduces to:</t>
  </si>
  <si>
    <t xml:space="preserve"> =</t>
  </si>
  <si>
    <r>
      <t>Q</t>
    </r>
    <r>
      <rPr>
        <vertAlign val="subscript"/>
        <sz val="18"/>
        <rFont val="Helv"/>
        <family val="0"/>
      </rPr>
      <t>2</t>
    </r>
    <r>
      <rPr>
        <sz val="12"/>
        <rFont val="Helv"/>
        <family val="0"/>
      </rPr>
      <t xml:space="preserve"> =</t>
    </r>
  </si>
  <si>
    <r>
      <t xml:space="preserve">     Substituting the reduced value for Q</t>
    </r>
    <r>
      <rPr>
        <vertAlign val="subscript"/>
        <sz val="18"/>
        <rFont val="Helv"/>
        <family val="0"/>
      </rPr>
      <t>2</t>
    </r>
    <r>
      <rPr>
        <sz val="12"/>
        <rFont val="Helv"/>
        <family val="0"/>
      </rPr>
      <t xml:space="preserve"> into equation 1 we derive the new post-tax market demand price:</t>
    </r>
  </si>
  <si>
    <t>, or</t>
  </si>
  <si>
    <t xml:space="preserve">     We address first the question of efficiency.  When government imposes taxes, it creates two kinds</t>
  </si>
  <si>
    <t>of outcomes.  One is in terms of behavior and the other is in terms of revenue collected.  If the purpose</t>
  </si>
  <si>
    <t xml:space="preserve">of taxation is to change behavior, one can calibrate the rate of taxation to achieve a given level of </t>
  </si>
  <si>
    <t>behavior.  If, on the other hand, the purpose of taxation is to raise revenue, then the question is what is</t>
  </si>
  <si>
    <t>the most efficient level of taxation that should be used.  Frank Ramsey addressed this question in a</t>
  </si>
  <si>
    <t>environment, if the purpose of taxation is to raise revenue, he argues that one should use the underlying</t>
  </si>
  <si>
    <t>own-price elasticity of demand to decide on the specific level.  Ramsey taxation can be defined as imposing</t>
  </si>
  <si>
    <t>relatively higher rates of taxation on goods and services that have a relatively low own-price elasticity of</t>
  </si>
  <si>
    <r>
      <t xml:space="preserve">seminal article in the </t>
    </r>
    <r>
      <rPr>
        <i/>
        <sz val="12"/>
        <rFont val="Helv"/>
        <family val="0"/>
      </rPr>
      <t>Economic Journal</t>
    </r>
    <r>
      <rPr>
        <sz val="12"/>
        <rFont val="Helv"/>
        <family val="0"/>
      </rPr>
      <t xml:space="preserve"> in 1927, "A Contribution to the Theory of Taxation".  In a Ramsey</t>
    </r>
  </si>
  <si>
    <t>used the own-price elasticity of demand, we incorporate the underlying level of social welfare to derive</t>
  </si>
  <si>
    <t>the optimally efficient level of taxes.  While there are several kinds of taxes on goods and services that</t>
  </si>
  <si>
    <t>could be used, our example here is based on the use of excise taxes, namely, specific tax levels per</t>
  </si>
  <si>
    <t>unit of consumption.</t>
  </si>
  <si>
    <t xml:space="preserve">    The initial market equilibrium can be derived by solving for the respective equilibrium quantity, price, and</t>
  </si>
  <si>
    <t>Excise Tax Criteria</t>
  </si>
  <si>
    <t>total revenue.  In addition, we also can derive the initial level of the own-price elasticity of demand as well</t>
  </si>
  <si>
    <t>TR =</t>
  </si>
  <si>
    <t>Figure 1</t>
  </si>
  <si>
    <t xml:space="preserve">     Given our definitions of efficiency and fairness, we now turn to the construction of an optimal tax index (OTI).  Since an</t>
  </si>
  <si>
    <t>From Table 4, we note that for profile 1, because there is a declining Engel curve (i.e., an income elasticity of demand</t>
  </si>
  <si>
    <t xml:space="preserve">     Let us illustrate the choice of an optimal tax index (OTI) in terms of our preceding examples.  If we accept the </t>
  </si>
  <si>
    <t>f</t>
  </si>
  <si>
    <t>OTI</t>
  </si>
  <si>
    <t>Case 1</t>
  </si>
  <si>
    <t>Case 2</t>
  </si>
  <si>
    <t>Case 3</t>
  </si>
  <si>
    <t>define the corresponding optimal tax index:</t>
  </si>
  <si>
    <t>Ramsey efficiency limit value of 5 percent, let us see how different values of the income elasticity of demand</t>
  </si>
  <si>
    <t>g</t>
  </si>
  <si>
    <t xml:space="preserve">In this initial assignment of equal weights to efficiency and equity, case 3 is preferable to case 2, which in turn is </t>
  </si>
  <si>
    <t>preferable to case 1.  Finally, different weights produce different index scores but do not change the rank ordering.:</t>
  </si>
  <si>
    <t xml:space="preserve">flat Engel curve denotes a proportional tax burden by level of income, while the rising Engel curve denotes a progressive </t>
  </si>
  <si>
    <r>
      <t>OTI = (a)</t>
    </r>
    <r>
      <rPr>
        <b/>
        <sz val="14"/>
        <rFont val="Symbol"/>
        <family val="0"/>
      </rPr>
      <t>b</t>
    </r>
    <r>
      <rPr>
        <sz val="12"/>
        <rFont val="Helv"/>
        <family val="0"/>
      </rPr>
      <t xml:space="preserve"> + (b)</t>
    </r>
    <r>
      <rPr>
        <b/>
        <sz val="14"/>
        <rFont val="Symbol"/>
        <family val="0"/>
      </rPr>
      <t>f</t>
    </r>
    <r>
      <rPr>
        <sz val="12"/>
        <rFont val="Helv"/>
        <family val="0"/>
      </rPr>
      <t>.</t>
    </r>
  </si>
  <si>
    <t>Ramsey efficiency standard.  For our purposes, we define Ramsey efficiency as the ratio of deadweight  loss</t>
  </si>
  <si>
    <t xml:space="preserve">  Next, we derive the point own-price elasticity of demand is:</t>
  </si>
  <si>
    <t>demand, while imposing a relatively lower rate of taxtion on goods and services that have a higher</t>
  </si>
  <si>
    <t>C. An Optimal Tax Index</t>
  </si>
  <si>
    <t>optimal tax consists of some mix of each criterion, we first devise a scale that can be used for each component.</t>
  </si>
  <si>
    <t>For our efficiency criterion, we devise an efficiency index as the complement of our Ramsey excess burden ratio, i.e.</t>
  </si>
  <si>
    <t>1.a.</t>
  </si>
  <si>
    <t>1.b.</t>
  </si>
  <si>
    <r>
      <t>b</t>
    </r>
    <r>
      <rPr>
        <sz val="12"/>
        <rFont val="Helv"/>
        <family val="0"/>
      </rPr>
      <t xml:space="preserve"> = (1 - </t>
    </r>
    <r>
      <rPr>
        <sz val="14"/>
        <rFont val="Symbol"/>
        <family val="0"/>
      </rPr>
      <t>a</t>
    </r>
    <r>
      <rPr>
        <sz val="12"/>
        <rFont val="Helv"/>
        <family val="0"/>
      </rPr>
      <t xml:space="preserve">).  The closer </t>
    </r>
    <r>
      <rPr>
        <sz val="14"/>
        <rFont val="Symbol"/>
        <family val="0"/>
      </rPr>
      <t>b</t>
    </r>
    <r>
      <rPr>
        <sz val="12"/>
        <rFont val="Helv"/>
        <family val="0"/>
      </rPr>
      <t xml:space="preserve"> is to one, the more efficient is the tax.</t>
    </r>
  </si>
  <si>
    <t>For our equity standard, we use the income elasticity of demand to derive our fairness index.  We denote the</t>
  </si>
  <si>
    <t>can be defined as:</t>
  </si>
  <si>
    <r>
      <t xml:space="preserve">income elasticity of demand as </t>
    </r>
    <r>
      <rPr>
        <sz val="14"/>
        <rFont val="Symbol"/>
        <family val="0"/>
      </rPr>
      <t>g</t>
    </r>
    <r>
      <rPr>
        <sz val="12"/>
        <rFont val="Helv"/>
        <family val="0"/>
      </rPr>
      <t xml:space="preserve">, i.e. </t>
    </r>
    <r>
      <rPr>
        <sz val="12"/>
        <rFont val="Symbol"/>
        <family val="0"/>
      </rPr>
      <t>d</t>
    </r>
    <r>
      <rPr>
        <sz val="12"/>
        <rFont val="Helv"/>
        <family val="0"/>
      </rPr>
      <t>Q/</t>
    </r>
    <r>
      <rPr>
        <sz val="12"/>
        <rFont val="Symbol"/>
        <family val="0"/>
      </rPr>
      <t>d</t>
    </r>
    <r>
      <rPr>
        <sz val="12"/>
        <rFont val="Helv"/>
        <family val="0"/>
      </rPr>
      <t xml:space="preserve">Y, where </t>
    </r>
    <r>
      <rPr>
        <sz val="12"/>
        <rFont val="Symbol"/>
        <family val="0"/>
      </rPr>
      <t>d</t>
    </r>
    <r>
      <rPr>
        <sz val="12"/>
        <rFont val="Helv"/>
        <family val="0"/>
      </rPr>
      <t xml:space="preserve">Q is the percentage change in demand and </t>
    </r>
    <r>
      <rPr>
        <sz val="12"/>
        <rFont val="Symbol"/>
        <family val="0"/>
      </rPr>
      <t>d</t>
    </r>
    <r>
      <rPr>
        <sz val="12"/>
        <rFont val="Helv"/>
        <family val="0"/>
      </rPr>
      <t>Y is the</t>
    </r>
  </si>
  <si>
    <r>
      <t xml:space="preserve">percentage change in income.  Since </t>
    </r>
    <r>
      <rPr>
        <sz val="14"/>
        <rFont val="Symbol"/>
        <family val="0"/>
      </rPr>
      <t>g</t>
    </r>
    <r>
      <rPr>
        <sz val="12"/>
        <rFont val="Helv"/>
        <family val="0"/>
      </rPr>
      <t xml:space="preserve"> lies between negative infinity and positive infinity, our index of fairness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</si>
</sst>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\ "/>
    <numFmt numFmtId="165" formatCode="0.0000"/>
    <numFmt numFmtId="166" formatCode="\+0.0000"/>
    <numFmt numFmtId="167" formatCode="&quot;$&quot;#,##0.00"/>
    <numFmt numFmtId="168" formatCode="\(0.00\)"/>
    <numFmt numFmtId="169" formatCode="\(0.00"/>
    <numFmt numFmtId="170" formatCode="0.00\)\x"/>
    <numFmt numFmtId="171" formatCode="\x\(0.00"/>
    <numFmt numFmtId="172" formatCode="\x\(0.0000\)"/>
    <numFmt numFmtId="173" formatCode="&quot;$&quot;#,##0.0000"/>
    <numFmt numFmtId="174" formatCode="\(0.00\)\x"/>
    <numFmt numFmtId="175" formatCode="\(0.0000\)"/>
    <numFmt numFmtId="176" formatCode="0.0000\)"/>
    <numFmt numFmtId="177" formatCode="#,##0.0000"/>
    <numFmt numFmtId="178" formatCode="&quot;$&quot;#,##0"/>
    <numFmt numFmtId="179" formatCode="\(&quot;$&quot;#,##0.00"/>
    <numFmt numFmtId="180" formatCode="&quot;$&quot;#,##0.00\)"/>
    <numFmt numFmtId="181" formatCode="&quot;$&quot;#,##0.00000"/>
    <numFmt numFmtId="182" formatCode="&quot;$&quot;#,##0.000000"/>
  </numFmts>
  <fonts count="24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b/>
      <sz val="12"/>
      <color indexed="56"/>
      <name val="Helv"/>
      <family val="0"/>
    </font>
    <font>
      <sz val="10"/>
      <name val="Helv"/>
      <family val="0"/>
    </font>
    <font>
      <sz val="18"/>
      <name val="Symbol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i/>
      <sz val="12"/>
      <name val="Helv"/>
      <family val="0"/>
    </font>
    <font>
      <b/>
      <sz val="14"/>
      <name val="Lucida Calligraphy"/>
      <family val="0"/>
    </font>
    <font>
      <vertAlign val="subscript"/>
      <sz val="18"/>
      <name val="Helv"/>
      <family val="0"/>
    </font>
    <font>
      <sz val="18"/>
      <name val="Helv"/>
      <family val="0"/>
    </font>
    <font>
      <sz val="12"/>
      <name val="Symbol"/>
      <family val="0"/>
    </font>
    <font>
      <sz val="20"/>
      <name val="Symbol"/>
      <family val="0"/>
    </font>
    <font>
      <b/>
      <vertAlign val="subscript"/>
      <sz val="18"/>
      <name val="Helv"/>
      <family val="0"/>
    </font>
    <font>
      <vertAlign val="superscript"/>
      <sz val="18"/>
      <name val="Helv"/>
      <family val="0"/>
    </font>
    <font>
      <sz val="8.75"/>
      <name val="Helv"/>
      <family val="0"/>
    </font>
    <font>
      <sz val="8.5"/>
      <name val="Helv"/>
      <family val="0"/>
    </font>
    <font>
      <b/>
      <sz val="12"/>
      <color indexed="12"/>
      <name val="Helv"/>
      <family val="0"/>
    </font>
    <font>
      <sz val="14"/>
      <name val="Symbol"/>
      <family val="0"/>
    </font>
    <font>
      <b/>
      <sz val="14"/>
      <name val="Symbol"/>
      <family val="0"/>
    </font>
  </fonts>
  <fills count="4">
    <fill>
      <patternFill/>
    </fill>
    <fill>
      <patternFill patternType="gray125"/>
    </fill>
    <fill>
      <patternFill patternType="darkUp">
        <bgColor indexed="17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/>
    </xf>
    <xf numFmtId="10" fontId="4" fillId="0" borderId="0" xfId="0" applyNumberFormat="1" applyFont="1" applyAlignment="1">
      <alignment horizontal="left"/>
    </xf>
    <xf numFmtId="10" fontId="4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168" fontId="4" fillId="0" borderId="0" xfId="0" applyNumberFormat="1" applyFont="1" applyAlignment="1">
      <alignment horizontal="left"/>
    </xf>
    <xf numFmtId="171" fontId="4" fillId="0" borderId="0" xfId="0" applyNumberFormat="1" applyFont="1" applyAlignment="1">
      <alignment/>
    </xf>
    <xf numFmtId="171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4" xfId="0" applyFont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164" fontId="4" fillId="0" borderId="0" xfId="0" applyNumberFormat="1" applyFont="1" applyAlignment="1">
      <alignment vertical="center"/>
    </xf>
    <xf numFmtId="0" fontId="4" fillId="0" borderId="0" xfId="0" applyFont="1" applyFill="1" applyAlignment="1">
      <alignment/>
    </xf>
    <xf numFmtId="0" fontId="4" fillId="3" borderId="0" xfId="0" applyFont="1" applyFill="1" applyAlignment="1">
      <alignment horizontal="right"/>
    </xf>
    <xf numFmtId="0" fontId="4" fillId="3" borderId="8" xfId="0" applyFont="1" applyFill="1" applyBorder="1" applyAlignment="1">
      <alignment/>
    </xf>
    <xf numFmtId="0" fontId="4" fillId="3" borderId="0" xfId="0" applyFont="1" applyFill="1" applyAlignment="1">
      <alignment/>
    </xf>
    <xf numFmtId="0" fontId="4" fillId="3" borderId="0" xfId="0" applyFont="1" applyFill="1" applyBorder="1" applyAlignment="1">
      <alignment/>
    </xf>
    <xf numFmtId="0" fontId="4" fillId="3" borderId="0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4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16" fillId="3" borderId="0" xfId="0" applyFont="1" applyFill="1" applyBorder="1" applyAlignment="1">
      <alignment vertical="center"/>
    </xf>
    <xf numFmtId="10" fontId="4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10" fontId="4" fillId="0" borderId="0" xfId="0" applyNumberFormat="1" applyFont="1" applyAlignment="1">
      <alignment horizontal="center" vertical="center"/>
    </xf>
    <xf numFmtId="10" fontId="4" fillId="0" borderId="11" xfId="0" applyNumberFormat="1" applyFont="1" applyBorder="1" applyAlignment="1">
      <alignment horizontal="center" vertical="center"/>
    </xf>
    <xf numFmtId="168" fontId="4" fillId="0" borderId="0" xfId="0" applyNumberFormat="1" applyFont="1" applyAlignment="1">
      <alignment horizontal="right"/>
    </xf>
    <xf numFmtId="168" fontId="4" fillId="0" borderId="4" xfId="0" applyNumberFormat="1" applyFont="1" applyBorder="1" applyAlignment="1">
      <alignment horizontal="right"/>
    </xf>
    <xf numFmtId="171" fontId="4" fillId="0" borderId="4" xfId="0" applyNumberFormat="1" applyFont="1" applyBorder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2" fontId="4" fillId="0" borderId="4" xfId="0" applyNumberFormat="1" applyFont="1" applyBorder="1" applyAlignment="1">
      <alignment horizontal="right"/>
    </xf>
    <xf numFmtId="2" fontId="4" fillId="0" borderId="4" xfId="0" applyNumberFormat="1" applyFont="1" applyBorder="1" applyAlignment="1">
      <alignment/>
    </xf>
    <xf numFmtId="165" fontId="4" fillId="0" borderId="0" xfId="0" applyNumberFormat="1" applyFont="1" applyAlignment="1">
      <alignment horizontal="left"/>
    </xf>
    <xf numFmtId="172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167" fontId="4" fillId="0" borderId="0" xfId="0" applyNumberFormat="1" applyFont="1" applyAlignment="1">
      <alignment horizontal="left"/>
    </xf>
    <xf numFmtId="174" fontId="4" fillId="0" borderId="0" xfId="0" applyNumberFormat="1" applyFont="1" applyAlignment="1">
      <alignment horizontal="right"/>
    </xf>
    <xf numFmtId="169" fontId="4" fillId="0" borderId="0" xfId="0" applyNumberFormat="1" applyFont="1" applyAlignment="1">
      <alignment horizontal="left"/>
    </xf>
    <xf numFmtId="176" fontId="4" fillId="0" borderId="0" xfId="0" applyNumberFormat="1" applyFont="1" applyAlignment="1">
      <alignment horizontal="left"/>
    </xf>
    <xf numFmtId="167" fontId="4" fillId="0" borderId="0" xfId="0" applyNumberFormat="1" applyFont="1" applyAlignment="1">
      <alignment horizontal="center"/>
    </xf>
    <xf numFmtId="167" fontId="4" fillId="0" borderId="7" xfId="0" applyNumberFormat="1" applyFont="1" applyBorder="1" applyAlignment="1">
      <alignment horizontal="center"/>
    </xf>
    <xf numFmtId="177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right"/>
    </xf>
    <xf numFmtId="165" fontId="4" fillId="0" borderId="13" xfId="0" applyNumberFormat="1" applyFont="1" applyBorder="1" applyAlignment="1">
      <alignment/>
    </xf>
    <xf numFmtId="167" fontId="4" fillId="0" borderId="13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2" fontId="4" fillId="0" borderId="14" xfId="0" applyNumberFormat="1" applyFont="1" applyBorder="1" applyAlignment="1">
      <alignment horizontal="right"/>
    </xf>
    <xf numFmtId="165" fontId="4" fillId="0" borderId="14" xfId="0" applyNumberFormat="1" applyFont="1" applyBorder="1" applyAlignment="1">
      <alignment/>
    </xf>
    <xf numFmtId="166" fontId="4" fillId="0" borderId="14" xfId="0" applyNumberFormat="1" applyFont="1" applyBorder="1" applyAlignment="1">
      <alignment/>
    </xf>
    <xf numFmtId="2" fontId="4" fillId="0" borderId="13" xfId="0" applyNumberFormat="1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12" xfId="0" applyFont="1" applyBorder="1" applyAlignment="1">
      <alignment horizontal="right" vertical="center"/>
    </xf>
    <xf numFmtId="2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167" fontId="4" fillId="0" borderId="13" xfId="0" applyNumberFormat="1" applyFont="1" applyBorder="1" applyAlignment="1">
      <alignment horizontal="center"/>
    </xf>
    <xf numFmtId="178" fontId="4" fillId="0" borderId="15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178" fontId="4" fillId="0" borderId="16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178" fontId="4" fillId="0" borderId="17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177" fontId="4" fillId="0" borderId="15" xfId="0" applyNumberFormat="1" applyFont="1" applyBorder="1" applyAlignment="1">
      <alignment horizontal="center"/>
    </xf>
    <xf numFmtId="177" fontId="4" fillId="0" borderId="16" xfId="0" applyNumberFormat="1" applyFont="1" applyBorder="1" applyAlignment="1">
      <alignment horizontal="center"/>
    </xf>
    <xf numFmtId="177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2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2" fontId="4" fillId="0" borderId="15" xfId="0" applyNumberFormat="1" applyFont="1" applyBorder="1" applyAlignment="1">
      <alignment/>
    </xf>
    <xf numFmtId="165" fontId="4" fillId="0" borderId="15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165" fontId="4" fillId="0" borderId="17" xfId="0" applyNumberFormat="1" applyFont="1" applyBorder="1" applyAlignment="1">
      <alignment/>
    </xf>
    <xf numFmtId="179" fontId="4" fillId="0" borderId="0" xfId="0" applyNumberFormat="1" applyFont="1" applyAlignment="1">
      <alignment/>
    </xf>
    <xf numFmtId="180" fontId="4" fillId="0" borderId="0" xfId="0" applyNumberFormat="1" applyFont="1" applyAlignment="1">
      <alignment horizontal="center"/>
    </xf>
    <xf numFmtId="178" fontId="4" fillId="0" borderId="0" xfId="0" applyNumberFormat="1" applyFont="1" applyBorder="1" applyAlignment="1">
      <alignment horizontal="center"/>
    </xf>
    <xf numFmtId="177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center"/>
    </xf>
    <xf numFmtId="178" fontId="4" fillId="0" borderId="0" xfId="0" applyNumberFormat="1" applyFont="1" applyBorder="1" applyAlignment="1">
      <alignment horizontal="right"/>
    </xf>
    <xf numFmtId="167" fontId="4" fillId="0" borderId="0" xfId="0" applyNumberFormat="1" applyFont="1" applyBorder="1" applyAlignment="1">
      <alignment horizontal="left"/>
    </xf>
    <xf numFmtId="167" fontId="4" fillId="0" borderId="11" xfId="0" applyNumberFormat="1" applyFont="1" applyBorder="1" applyAlignment="1">
      <alignment/>
    </xf>
    <xf numFmtId="4" fontId="4" fillId="0" borderId="15" xfId="0" applyNumberFormat="1" applyFont="1" applyBorder="1" applyAlignment="1">
      <alignment horizontal="center"/>
    </xf>
    <xf numFmtId="167" fontId="4" fillId="0" borderId="15" xfId="0" applyNumberFormat="1" applyFont="1" applyBorder="1" applyAlignment="1">
      <alignment/>
    </xf>
    <xf numFmtId="4" fontId="4" fillId="0" borderId="16" xfId="0" applyNumberFormat="1" applyFont="1" applyBorder="1" applyAlignment="1">
      <alignment horizontal="center"/>
    </xf>
    <xf numFmtId="167" fontId="4" fillId="0" borderId="16" xfId="0" applyNumberFormat="1" applyFont="1" applyBorder="1" applyAlignment="1">
      <alignment/>
    </xf>
    <xf numFmtId="4" fontId="4" fillId="0" borderId="17" xfId="0" applyNumberFormat="1" applyFont="1" applyBorder="1" applyAlignment="1">
      <alignment horizontal="center"/>
    </xf>
    <xf numFmtId="167" fontId="4" fillId="0" borderId="17" xfId="0" applyNumberFormat="1" applyFont="1" applyBorder="1" applyAlignment="1">
      <alignment/>
    </xf>
    <xf numFmtId="165" fontId="4" fillId="0" borderId="15" xfId="0" applyNumberFormat="1" applyFont="1" applyBorder="1" applyAlignment="1">
      <alignment horizontal="center"/>
    </xf>
    <xf numFmtId="165" fontId="4" fillId="0" borderId="16" xfId="0" applyNumberFormat="1" applyFont="1" applyBorder="1" applyAlignment="1">
      <alignment horizontal="center"/>
    </xf>
    <xf numFmtId="165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/>
    </xf>
    <xf numFmtId="164" fontId="4" fillId="0" borderId="12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167" fontId="5" fillId="0" borderId="0" xfId="0" applyNumberFormat="1" applyFont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177" fontId="5" fillId="0" borderId="0" xfId="0" applyNumberFormat="1" applyFont="1" applyBorder="1" applyAlignment="1">
      <alignment horizontal="left"/>
    </xf>
    <xf numFmtId="167" fontId="4" fillId="0" borderId="15" xfId="0" applyNumberFormat="1" applyFont="1" applyBorder="1" applyAlignment="1">
      <alignment horizontal="right"/>
    </xf>
    <xf numFmtId="167" fontId="4" fillId="0" borderId="16" xfId="0" applyNumberFormat="1" applyFont="1" applyBorder="1" applyAlignment="1">
      <alignment horizontal="right"/>
    </xf>
    <xf numFmtId="167" fontId="4" fillId="0" borderId="17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3" fillId="0" borderId="0" xfId="0" applyFont="1" applyAlignment="1">
      <alignment/>
    </xf>
    <xf numFmtId="0" fontId="4" fillId="0" borderId="18" xfId="0" applyFont="1" applyBorder="1" applyAlignment="1">
      <alignment horizontal="center"/>
    </xf>
    <xf numFmtId="0" fontId="5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Engel Curves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975"/>
          <c:y val="0.141"/>
          <c:w val="0.96025"/>
          <c:h val="0.709"/>
        </c:manualLayout>
      </c:layout>
      <c:lineChart>
        <c:grouping val="standard"/>
        <c:varyColors val="0"/>
        <c:ser>
          <c:idx val="0"/>
          <c:order val="0"/>
          <c:tx>
            <c:strRef>
              <c:f>Sheet1!$E$211</c:f>
              <c:strCache>
                <c:ptCount val="1"/>
                <c:pt idx="0">
                  <c:v>Exsh-1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Sheet1!$D$212:$D$214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Sheet1!$E$212:$E$214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Sheet1!$F$211</c:f>
              <c:strCache>
                <c:ptCount val="1"/>
                <c:pt idx="0">
                  <c:v>Exsh-2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Sheet1!$D$212:$D$214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Sheet1!$F$212:$F$214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Sheet1!$G$211</c:f>
              <c:strCache>
                <c:ptCount val="1"/>
                <c:pt idx="0">
                  <c:v>Exsh-3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Sheet1!$D$212:$D$214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Sheet1!$G$212:$G$214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1"/>
        </c:ser>
        <c:marker val="1"/>
        <c:axId val="67067935"/>
        <c:axId val="66740504"/>
      </c:lineChart>
      <c:catAx>
        <c:axId val="67067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66740504"/>
        <c:crosses val="autoZero"/>
        <c:auto val="1"/>
        <c:lblOffset val="100"/>
        <c:noMultiLvlLbl val="0"/>
      </c:catAx>
      <c:valAx>
        <c:axId val="667405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67067935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18"/>
          <c:y val="0.8642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75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31</xdr:row>
      <xdr:rowOff>0</xdr:rowOff>
    </xdr:from>
    <xdr:to>
      <xdr:col>8</xdr:col>
      <xdr:colOff>257175</xdr:colOff>
      <xdr:row>55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5962650"/>
          <a:ext cx="5457825" cy="3781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485775</xdr:colOff>
      <xdr:row>215</xdr:row>
      <xdr:rowOff>9525</xdr:rowOff>
    </xdr:from>
    <xdr:to>
      <xdr:col>9</xdr:col>
      <xdr:colOff>142875</xdr:colOff>
      <xdr:row>228</xdr:row>
      <xdr:rowOff>219075</xdr:rowOff>
    </xdr:to>
    <xdr:graphicFrame>
      <xdr:nvGraphicFramePr>
        <xdr:cNvPr id="2" name="Chart 27"/>
        <xdr:cNvGraphicFramePr/>
      </xdr:nvGraphicFramePr>
      <xdr:xfrm>
        <a:off x="1571625" y="44234100"/>
        <a:ext cx="611505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38100</xdr:rowOff>
    </xdr:from>
    <xdr:to>
      <xdr:col>7</xdr:col>
      <xdr:colOff>9525</xdr:colOff>
      <xdr:row>16</xdr:row>
      <xdr:rowOff>47625</xdr:rowOff>
    </xdr:to>
    <xdr:sp>
      <xdr:nvSpPr>
        <xdr:cNvPr id="1" name="Line 1"/>
        <xdr:cNvSpPr>
          <a:spLocks/>
        </xdr:cNvSpPr>
      </xdr:nvSpPr>
      <xdr:spPr>
        <a:xfrm flipV="1">
          <a:off x="1028700" y="942975"/>
          <a:ext cx="3524250" cy="2114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9525</xdr:colOff>
      <xdr:row>4</xdr:row>
      <xdr:rowOff>28575</xdr:rowOff>
    </xdr:from>
    <xdr:to>
      <xdr:col>7</xdr:col>
      <xdr:colOff>9525</xdr:colOff>
      <xdr:row>15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038225" y="695325"/>
          <a:ext cx="3514725" cy="21907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238125</xdr:colOff>
      <xdr:row>10</xdr:row>
      <xdr:rowOff>9525</xdr:rowOff>
    </xdr:from>
    <xdr:to>
      <xdr:col>4</xdr:col>
      <xdr:colOff>390525</xdr:colOff>
      <xdr:row>10</xdr:row>
      <xdr:rowOff>9525</xdr:rowOff>
    </xdr:to>
    <xdr:sp>
      <xdr:nvSpPr>
        <xdr:cNvPr id="3" name="Line 3"/>
        <xdr:cNvSpPr>
          <a:spLocks/>
        </xdr:cNvSpPr>
      </xdr:nvSpPr>
      <xdr:spPr>
        <a:xfrm flipH="1">
          <a:off x="1000125" y="18859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400050</xdr:colOff>
      <xdr:row>10</xdr:row>
      <xdr:rowOff>9525</xdr:rowOff>
    </xdr:from>
    <xdr:to>
      <xdr:col>4</xdr:col>
      <xdr:colOff>419100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2952750" y="1885950"/>
          <a:ext cx="952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314325</xdr:colOff>
      <xdr:row>1</xdr:row>
      <xdr:rowOff>114300</xdr:rowOff>
    </xdr:from>
    <xdr:to>
      <xdr:col>14</xdr:col>
      <xdr:colOff>723900</xdr:colOff>
      <xdr:row>21</xdr:row>
      <xdr:rowOff>171450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266700"/>
          <a:ext cx="4981575" cy="39909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257175</xdr:colOff>
      <xdr:row>24</xdr:row>
      <xdr:rowOff>28575</xdr:rowOff>
    </xdr:from>
    <xdr:to>
      <xdr:col>8</xdr:col>
      <xdr:colOff>314325</xdr:colOff>
      <xdr:row>57</xdr:row>
      <xdr:rowOff>38100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4743450"/>
          <a:ext cx="4810125" cy="503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5"/>
  <sheetViews>
    <sheetView tabSelected="1" workbookViewId="0" topLeftCell="A5">
      <selection activeCell="L27" sqref="L27"/>
    </sheetView>
  </sheetViews>
  <sheetFormatPr defaultColWidth="11.421875" defaultRowHeight="12"/>
  <cols>
    <col min="1" max="1" width="5.140625" style="1" customWidth="1"/>
    <col min="2" max="2" width="11.140625" style="11" customWidth="1"/>
    <col min="3" max="3" width="12.421875" style="1" customWidth="1"/>
    <col min="4" max="4" width="16.140625" style="8" customWidth="1"/>
    <col min="5" max="5" width="11.00390625" style="1" customWidth="1"/>
    <col min="6" max="6" width="14.57421875" style="1" bestFit="1" customWidth="1"/>
    <col min="7" max="7" width="18.140625" style="1" customWidth="1"/>
    <col min="8" max="8" width="12.57421875" style="1" customWidth="1"/>
    <col min="9" max="9" width="12.00390625" style="1" customWidth="1"/>
    <col min="10" max="11" width="11.00390625" style="1" customWidth="1"/>
    <col min="12" max="12" width="6.00390625" style="1" customWidth="1"/>
    <col min="13" max="13" width="4.57421875" style="1" customWidth="1"/>
    <col min="14" max="17" width="11.00390625" style="1" customWidth="1"/>
    <col min="18" max="18" width="7.8515625" style="1" customWidth="1"/>
    <col min="19" max="19" width="14.57421875" style="1" customWidth="1"/>
    <col min="20" max="16384" width="11.00390625" style="1" customWidth="1"/>
  </cols>
  <sheetData>
    <row r="1" ht="24" customHeight="1">
      <c r="F1" s="17" t="s">
        <v>206</v>
      </c>
    </row>
    <row r="2" ht="12.75">
      <c r="F2" s="2" t="s">
        <v>207</v>
      </c>
    </row>
    <row r="3" ht="12.75">
      <c r="F3" s="2" t="s">
        <v>208</v>
      </c>
    </row>
    <row r="4" spans="2:10" s="47" customFormat="1" ht="16.5" customHeight="1" thickBot="1">
      <c r="B4" s="31" t="s">
        <v>210</v>
      </c>
      <c r="D4" s="48"/>
      <c r="J4" s="93" t="s">
        <v>209</v>
      </c>
    </row>
    <row r="5" spans="3:9" ht="13.5" thickBot="1">
      <c r="C5" s="5"/>
      <c r="D5" s="9"/>
      <c r="E5" s="4"/>
      <c r="F5" s="3" t="s">
        <v>235</v>
      </c>
      <c r="G5" s="4"/>
      <c r="H5" s="6"/>
      <c r="I5" s="7"/>
    </row>
    <row r="6" spans="1:10" ht="12.75">
      <c r="A6" s="119" t="s">
        <v>40</v>
      </c>
      <c r="J6" s="144" t="s">
        <v>209</v>
      </c>
    </row>
    <row r="7" ht="15.75" customHeight="1">
      <c r="B7" s="80" t="s">
        <v>126</v>
      </c>
    </row>
    <row r="8" ht="15" customHeight="1">
      <c r="B8" s="11" t="s">
        <v>211</v>
      </c>
    </row>
    <row r="9" ht="15" customHeight="1">
      <c r="B9" s="11" t="s">
        <v>212</v>
      </c>
    </row>
    <row r="10" ht="15" customHeight="1">
      <c r="B10" s="11" t="s">
        <v>130</v>
      </c>
    </row>
    <row r="11" ht="15" customHeight="1">
      <c r="B11" s="11" t="s">
        <v>215</v>
      </c>
    </row>
    <row r="12" spans="2:4" ht="15" customHeight="1">
      <c r="B12" s="11" t="s">
        <v>221</v>
      </c>
      <c r="D12" s="10"/>
    </row>
    <row r="13" spans="2:4" ht="15" customHeight="1">
      <c r="B13" s="11" t="s">
        <v>222</v>
      </c>
      <c r="D13" s="10"/>
    </row>
    <row r="14" spans="2:4" ht="15" customHeight="1">
      <c r="B14" s="11" t="s">
        <v>223</v>
      </c>
      <c r="D14" s="10"/>
    </row>
    <row r="15" spans="2:4" ht="15" customHeight="1">
      <c r="B15" s="11" t="s">
        <v>224</v>
      </c>
      <c r="D15" s="10"/>
    </row>
    <row r="16" ht="15" customHeight="1">
      <c r="B16" s="11" t="s">
        <v>225</v>
      </c>
    </row>
    <row r="17" ht="15" customHeight="1">
      <c r="B17" s="11" t="s">
        <v>229</v>
      </c>
    </row>
    <row r="18" ht="15" customHeight="1">
      <c r="B18" s="11" t="s">
        <v>226</v>
      </c>
    </row>
    <row r="19" ht="15" customHeight="1">
      <c r="B19" s="11" t="s">
        <v>227</v>
      </c>
    </row>
    <row r="20" ht="15" customHeight="1">
      <c r="B20" s="11" t="s">
        <v>228</v>
      </c>
    </row>
    <row r="21" ht="15" customHeight="1">
      <c r="B21" s="11" t="s">
        <v>256</v>
      </c>
    </row>
    <row r="22" ht="15" customHeight="1">
      <c r="B22" s="11" t="s">
        <v>152</v>
      </c>
    </row>
    <row r="23" ht="15" customHeight="1">
      <c r="B23" s="11" t="s">
        <v>153</v>
      </c>
    </row>
    <row r="24" ht="15" customHeight="1"/>
    <row r="25" ht="15" customHeight="1">
      <c r="B25" s="11" t="s">
        <v>169</v>
      </c>
    </row>
    <row r="26" ht="15" customHeight="1">
      <c r="B26" s="11" t="s">
        <v>170</v>
      </c>
    </row>
    <row r="27" ht="15" customHeight="1">
      <c r="B27" s="11" t="s">
        <v>230</v>
      </c>
    </row>
    <row r="28" ht="15" customHeight="1">
      <c r="B28" s="11" t="s">
        <v>231</v>
      </c>
    </row>
    <row r="29" ht="15" customHeight="1">
      <c r="B29" s="11" t="s">
        <v>232</v>
      </c>
    </row>
    <row r="30" ht="15" customHeight="1">
      <c r="B30" s="11" t="s">
        <v>233</v>
      </c>
    </row>
    <row r="31" ht="16.5" customHeight="1">
      <c r="F31" s="2" t="s">
        <v>238</v>
      </c>
    </row>
    <row r="38" ht="18" customHeight="1"/>
    <row r="57" ht="18" customHeight="1">
      <c r="B57" s="11" t="s">
        <v>199</v>
      </c>
    </row>
    <row r="58" ht="18" customHeight="1">
      <c r="B58" s="11" t="s">
        <v>200</v>
      </c>
    </row>
    <row r="59" ht="18" customHeight="1">
      <c r="B59" s="11" t="s">
        <v>201</v>
      </c>
    </row>
    <row r="60" ht="18" customHeight="1">
      <c r="B60" s="11" t="s">
        <v>202</v>
      </c>
    </row>
    <row r="61" ht="18" customHeight="1">
      <c r="B61" s="11" t="s">
        <v>203</v>
      </c>
    </row>
    <row r="62" ht="18" customHeight="1">
      <c r="B62" s="11" t="s">
        <v>204</v>
      </c>
    </row>
    <row r="63" ht="18" customHeight="1">
      <c r="B63" s="11" t="s">
        <v>162</v>
      </c>
    </row>
    <row r="64" ht="18" customHeight="1">
      <c r="B64" s="31" t="s">
        <v>95</v>
      </c>
    </row>
    <row r="65" ht="18" customHeight="1">
      <c r="B65" s="11" t="s">
        <v>96</v>
      </c>
    </row>
    <row r="66" ht="18" customHeight="1">
      <c r="B66" s="11" t="s">
        <v>165</v>
      </c>
    </row>
    <row r="68" ht="18" customHeight="1" thickBot="1">
      <c r="B68" s="11" t="s">
        <v>166</v>
      </c>
    </row>
    <row r="69" spans="2:6" ht="18" customHeight="1" thickBot="1">
      <c r="B69" s="11">
        <v>1</v>
      </c>
      <c r="C69" s="69" t="s">
        <v>187</v>
      </c>
      <c r="D69" s="73">
        <v>58</v>
      </c>
      <c r="E69" s="74">
        <v>-2</v>
      </c>
      <c r="F69" s="72" t="s">
        <v>189</v>
      </c>
    </row>
    <row r="70" spans="2:6" ht="18" customHeight="1" thickBot="1">
      <c r="B70" s="11">
        <v>2</v>
      </c>
      <c r="C70" s="69" t="s">
        <v>188</v>
      </c>
      <c r="D70" s="73">
        <v>2</v>
      </c>
      <c r="E70" s="75">
        <v>4</v>
      </c>
      <c r="F70" s="72" t="s">
        <v>190</v>
      </c>
    </row>
    <row r="71" ht="18" customHeight="1">
      <c r="B71" s="11" t="s">
        <v>234</v>
      </c>
    </row>
    <row r="72" ht="18" customHeight="1">
      <c r="B72" s="11" t="s">
        <v>236</v>
      </c>
    </row>
    <row r="73" ht="18" customHeight="1" thickBot="1">
      <c r="B73" s="11" t="s">
        <v>154</v>
      </c>
    </row>
    <row r="74" spans="2:4" ht="18" customHeight="1" thickBot="1">
      <c r="B74" s="11">
        <v>3</v>
      </c>
      <c r="C74" s="69" t="s">
        <v>191</v>
      </c>
      <c r="D74" s="76">
        <f>(D69-D70)/(-E69+E70)</f>
        <v>9.333333333333334</v>
      </c>
    </row>
    <row r="75" spans="2:4" ht="18" customHeight="1" thickBot="1">
      <c r="B75" s="11">
        <v>4</v>
      </c>
      <c r="C75" s="69" t="s">
        <v>192</v>
      </c>
      <c r="D75" s="71">
        <f>D69+E69*D74</f>
        <v>39.33333333333333</v>
      </c>
    </row>
    <row r="76" spans="2:5" ht="18" customHeight="1" thickBot="1">
      <c r="B76" s="11">
        <v>5</v>
      </c>
      <c r="C76" s="69" t="s">
        <v>237</v>
      </c>
      <c r="D76" s="71">
        <f>D74*D75</f>
        <v>367.1111111111111</v>
      </c>
      <c r="E76" s="1" t="s">
        <v>255</v>
      </c>
    </row>
    <row r="77" spans="2:5" s="47" customFormat="1" ht="18" customHeight="1" thickBot="1">
      <c r="B77" s="31">
        <v>6</v>
      </c>
      <c r="C77" s="78" t="s">
        <v>193</v>
      </c>
      <c r="D77" s="76">
        <f>(D75/(E69*D74))</f>
        <v>-2.1071428571428568</v>
      </c>
      <c r="E77" s="47" t="s">
        <v>155</v>
      </c>
    </row>
    <row r="78" spans="2:11" ht="18" customHeight="1" thickBot="1">
      <c r="B78" s="11">
        <v>7</v>
      </c>
      <c r="C78" s="69" t="s">
        <v>194</v>
      </c>
      <c r="D78" s="71">
        <f>(0.5)*(D69-D70)*D74</f>
        <v>261.33333333333337</v>
      </c>
      <c r="E78" s="1" t="s">
        <v>156</v>
      </c>
      <c r="H78" s="19">
        <v>0.5</v>
      </c>
      <c r="I78" s="23">
        <f>D69</f>
        <v>58</v>
      </c>
      <c r="J78" s="20">
        <f>-D70</f>
        <v>-2</v>
      </c>
      <c r="K78" s="21">
        <f>D74</f>
        <v>9.333333333333334</v>
      </c>
    </row>
    <row r="79" spans="2:8" ht="18" customHeight="1">
      <c r="B79" s="31" t="s">
        <v>164</v>
      </c>
      <c r="C79" s="47"/>
      <c r="D79" s="48"/>
      <c r="E79" s="47"/>
      <c r="F79" s="47"/>
      <c r="G79" s="47"/>
      <c r="H79" s="47"/>
    </row>
    <row r="80" spans="2:8" ht="18" customHeight="1">
      <c r="B80" s="31" t="s">
        <v>254</v>
      </c>
      <c r="C80" s="47"/>
      <c r="D80" s="48"/>
      <c r="E80" s="47"/>
      <c r="F80" s="47"/>
      <c r="G80" s="47"/>
      <c r="H80" s="47"/>
    </row>
    <row r="81" spans="2:8" ht="18" customHeight="1">
      <c r="B81" s="31" t="s">
        <v>161</v>
      </c>
      <c r="C81" s="47"/>
      <c r="D81" s="48"/>
      <c r="E81" s="47"/>
      <c r="F81" s="47"/>
      <c r="G81" s="47"/>
      <c r="H81" s="47"/>
    </row>
    <row r="82" spans="2:5" ht="18" customHeight="1">
      <c r="B82" s="11">
        <v>8</v>
      </c>
      <c r="C82" s="1" t="s">
        <v>205</v>
      </c>
      <c r="E82" s="1" t="s">
        <v>160</v>
      </c>
    </row>
    <row r="83" spans="2:5" ht="18" customHeight="1" thickBot="1">
      <c r="B83" s="11" t="s">
        <v>157</v>
      </c>
      <c r="E83" s="25"/>
    </row>
    <row r="84" spans="2:9" ht="18" customHeight="1" thickBot="1">
      <c r="B84" s="11" t="s">
        <v>146</v>
      </c>
      <c r="H84" s="50">
        <v>0.05</v>
      </c>
      <c r="I84" s="1" t="s">
        <v>147</v>
      </c>
    </row>
    <row r="85" spans="2:8" ht="18" customHeight="1">
      <c r="B85" s="47" t="s">
        <v>148</v>
      </c>
      <c r="C85" s="47"/>
      <c r="D85" s="48"/>
      <c r="E85" s="47"/>
      <c r="F85" s="47"/>
      <c r="G85" s="47"/>
      <c r="H85" s="47"/>
    </row>
    <row r="86" spans="2:8" ht="18" customHeight="1">
      <c r="B86" s="31" t="s">
        <v>149</v>
      </c>
      <c r="C86" s="47"/>
      <c r="D86" s="48"/>
      <c r="E86" s="47"/>
      <c r="H86" s="47"/>
    </row>
    <row r="87" spans="2:8" ht="18" customHeight="1">
      <c r="B87" s="31" t="s">
        <v>150</v>
      </c>
      <c r="C87" s="47"/>
      <c r="D87" s="48"/>
      <c r="E87" s="47"/>
      <c r="F87" s="49"/>
      <c r="G87" s="47"/>
      <c r="H87" s="47"/>
    </row>
    <row r="88" spans="2:8" ht="16.5" customHeight="1">
      <c r="B88" s="31" t="s">
        <v>129</v>
      </c>
      <c r="C88" s="47"/>
      <c r="D88" s="48"/>
      <c r="E88" s="47"/>
      <c r="F88" s="49"/>
      <c r="G88" s="47"/>
      <c r="H88" s="47"/>
    </row>
    <row r="89" spans="2:6" ht="16.5" customHeight="1">
      <c r="B89" s="11" t="s">
        <v>68</v>
      </c>
      <c r="F89" s="16"/>
    </row>
    <row r="90" spans="2:6" ht="16.5" customHeight="1">
      <c r="B90" s="11" t="s">
        <v>69</v>
      </c>
      <c r="F90" s="16"/>
    </row>
    <row r="91" spans="2:6" ht="16.5" customHeight="1">
      <c r="B91" s="11" t="s">
        <v>70</v>
      </c>
      <c r="F91" s="16"/>
    </row>
    <row r="92" spans="2:6" ht="16.5" customHeight="1">
      <c r="B92" s="11" t="s">
        <v>131</v>
      </c>
      <c r="F92" s="16"/>
    </row>
    <row r="93" spans="2:5" ht="18" customHeight="1">
      <c r="B93" s="11">
        <v>9</v>
      </c>
      <c r="C93" s="1" t="s">
        <v>159</v>
      </c>
      <c r="E93" s="46">
        <f>H84</f>
        <v>0.05</v>
      </c>
    </row>
    <row r="94" spans="2:6" ht="18" customHeight="1">
      <c r="B94" s="15" t="s">
        <v>132</v>
      </c>
      <c r="E94" s="46"/>
      <c r="F94" s="15"/>
    </row>
    <row r="95" spans="2:8" ht="18" customHeight="1">
      <c r="B95" s="11">
        <v>10</v>
      </c>
      <c r="C95" s="1" t="s">
        <v>133</v>
      </c>
      <c r="D95" s="24"/>
      <c r="E95" s="51">
        <v>0.5</v>
      </c>
      <c r="F95" s="1" t="s">
        <v>134</v>
      </c>
      <c r="H95" s="1" t="s">
        <v>135</v>
      </c>
    </row>
    <row r="96" spans="4:7" ht="18" customHeight="1">
      <c r="D96" s="1"/>
      <c r="E96" s="51">
        <v>0.5</v>
      </c>
      <c r="F96" s="22">
        <f>D74</f>
        <v>9.333333333333334</v>
      </c>
      <c r="G96" s="1" t="s">
        <v>136</v>
      </c>
    </row>
    <row r="97" spans="2:6" ht="18" customHeight="1">
      <c r="B97" s="11">
        <v>11</v>
      </c>
      <c r="C97" s="32" t="s">
        <v>180</v>
      </c>
      <c r="D97" s="32" t="s">
        <v>137</v>
      </c>
      <c r="F97" s="1" t="s">
        <v>138</v>
      </c>
    </row>
    <row r="98" spans="2:10" ht="18" customHeight="1" thickBot="1">
      <c r="B98" s="11">
        <v>12</v>
      </c>
      <c r="C98" s="1" t="s">
        <v>139</v>
      </c>
      <c r="D98" s="13"/>
      <c r="E98" s="52">
        <v>0.5</v>
      </c>
      <c r="F98" s="53">
        <f>D74</f>
        <v>9.333333333333334</v>
      </c>
      <c r="G98" s="26" t="s">
        <v>136</v>
      </c>
      <c r="H98" s="54" t="s">
        <v>142</v>
      </c>
      <c r="I98" s="46">
        <f>H84</f>
        <v>0.05</v>
      </c>
      <c r="J98" s="1" t="s">
        <v>143</v>
      </c>
    </row>
    <row r="99" spans="4:8" ht="18" customHeight="1">
      <c r="D99" s="1"/>
      <c r="F99" s="32" t="s">
        <v>140</v>
      </c>
      <c r="H99" s="55" t="s">
        <v>142</v>
      </c>
    </row>
    <row r="100" spans="4:8" ht="18" customHeight="1">
      <c r="D100" s="1"/>
      <c r="F100" s="32"/>
      <c r="H100" s="55"/>
    </row>
    <row r="101" ht="18" customHeight="1">
      <c r="D101" s="1"/>
    </row>
    <row r="102" spans="3:9" ht="18" customHeight="1" thickBot="1">
      <c r="C102" s="8" t="s">
        <v>144</v>
      </c>
      <c r="D102" s="56">
        <f>E98*F98</f>
        <v>4.666666666666667</v>
      </c>
      <c r="E102" s="57">
        <f>-E98</f>
        <v>-0.5</v>
      </c>
      <c r="F102" s="26" t="s">
        <v>196</v>
      </c>
      <c r="G102" s="24" t="s">
        <v>141</v>
      </c>
      <c r="H102" s="58">
        <f>I98</f>
        <v>0.05</v>
      </c>
      <c r="I102" s="1" t="s">
        <v>216</v>
      </c>
    </row>
    <row r="103" ht="18" customHeight="1">
      <c r="E103" s="1" t="s">
        <v>196</v>
      </c>
    </row>
    <row r="104" ht="12" customHeight="1"/>
    <row r="105" spans="3:9" ht="18" customHeight="1">
      <c r="C105" s="8" t="s">
        <v>144</v>
      </c>
      <c r="D105" s="13">
        <f>D102</f>
        <v>4.666666666666667</v>
      </c>
      <c r="E105" s="18">
        <f>E102</f>
        <v>-0.5</v>
      </c>
      <c r="F105" s="1" t="s">
        <v>196</v>
      </c>
      <c r="G105" s="24" t="s">
        <v>217</v>
      </c>
      <c r="H105" s="12">
        <f>H102</f>
        <v>0.05</v>
      </c>
      <c r="I105" s="1" t="s">
        <v>196</v>
      </c>
    </row>
    <row r="106" ht="10.5" customHeight="1"/>
    <row r="107" spans="4:7" ht="18" customHeight="1">
      <c r="D107" s="13">
        <f>D105</f>
        <v>4.666666666666667</v>
      </c>
      <c r="E107" s="24" t="s">
        <v>217</v>
      </c>
      <c r="F107" s="12">
        <f>H105+(-E105)</f>
        <v>0.55</v>
      </c>
      <c r="G107" s="1" t="s">
        <v>196</v>
      </c>
    </row>
    <row r="108" ht="12.75" customHeight="1" thickBot="1"/>
    <row r="109" spans="4:5" ht="18" customHeight="1" thickBot="1">
      <c r="D109" s="69" t="s">
        <v>218</v>
      </c>
      <c r="E109" s="70">
        <f>D107/F107</f>
        <v>8.484848484848484</v>
      </c>
    </row>
    <row r="110" ht="18" customHeight="1">
      <c r="B110" s="11" t="s">
        <v>219</v>
      </c>
    </row>
    <row r="111" spans="2:7" ht="18" customHeight="1">
      <c r="B111" s="11">
        <v>13</v>
      </c>
      <c r="C111" s="8" t="s">
        <v>187</v>
      </c>
      <c r="D111" s="13">
        <f>D69</f>
        <v>58</v>
      </c>
      <c r="E111" s="12">
        <f>E69</f>
        <v>-2</v>
      </c>
      <c r="F111" s="59">
        <f>E109</f>
        <v>8.484848484848484</v>
      </c>
      <c r="G111" s="1" t="s">
        <v>220</v>
      </c>
    </row>
    <row r="112" ht="12" customHeight="1" thickBot="1"/>
    <row r="113" spans="3:9" ht="18" customHeight="1" thickBot="1">
      <c r="C113" s="11"/>
      <c r="D113" s="69" t="s">
        <v>145</v>
      </c>
      <c r="E113" s="83">
        <f>D111+(E111*F111)</f>
        <v>41.03030303030303</v>
      </c>
      <c r="F113" s="108" t="s">
        <v>15</v>
      </c>
      <c r="I113" s="109">
        <f>E109*E113</f>
        <v>348.13590449954086</v>
      </c>
    </row>
    <row r="114" ht="18" customHeight="1">
      <c r="B114" s="11" t="s">
        <v>16</v>
      </c>
    </row>
    <row r="115" spans="2:7" ht="18" customHeight="1">
      <c r="B115" s="11">
        <v>14</v>
      </c>
      <c r="C115" s="8" t="s">
        <v>188</v>
      </c>
      <c r="D115" s="13">
        <f>D70</f>
        <v>2</v>
      </c>
      <c r="E115" s="14">
        <f>E70</f>
        <v>4</v>
      </c>
      <c r="F115" s="59">
        <f>F111</f>
        <v>8.484848484848484</v>
      </c>
      <c r="G115" s="1" t="s">
        <v>167</v>
      </c>
    </row>
    <row r="116" ht="10.5" customHeight="1" thickBot="1"/>
    <row r="117" spans="3:5" ht="18" customHeight="1" thickBot="1">
      <c r="C117" s="11"/>
      <c r="D117" s="69" t="s">
        <v>188</v>
      </c>
      <c r="E117" s="83">
        <f>D115+E115*F115</f>
        <v>35.93939393939394</v>
      </c>
    </row>
    <row r="118" ht="18" customHeight="1">
      <c r="B118" s="11" t="s">
        <v>168</v>
      </c>
    </row>
    <row r="119" ht="9.75" customHeight="1"/>
    <row r="120" spans="2:8" ht="18" customHeight="1">
      <c r="B120" s="11">
        <v>15</v>
      </c>
      <c r="C120" s="1" t="s">
        <v>61</v>
      </c>
      <c r="F120" s="102">
        <f>E113</f>
        <v>41.03030303030303</v>
      </c>
      <c r="G120" s="103">
        <f>-E117</f>
        <v>-35.93939393939394</v>
      </c>
      <c r="H120" s="1" t="s">
        <v>117</v>
      </c>
    </row>
    <row r="121" ht="9.75" customHeight="1" thickBot="1"/>
    <row r="122" spans="4:5" ht="18" customHeight="1" thickBot="1">
      <c r="D122" s="69" t="s">
        <v>118</v>
      </c>
      <c r="E122" s="83">
        <f>F120+G120</f>
        <v>5.0909090909090935</v>
      </c>
    </row>
    <row r="123" ht="18" customHeight="1">
      <c r="B123" s="11" t="s">
        <v>112</v>
      </c>
    </row>
    <row r="124" ht="18" customHeight="1">
      <c r="B124" s="11" t="s">
        <v>113</v>
      </c>
    </row>
    <row r="125" spans="2:7" ht="18" customHeight="1">
      <c r="B125" s="11">
        <v>16</v>
      </c>
      <c r="C125" s="1" t="s">
        <v>119</v>
      </c>
      <c r="E125" s="60">
        <f>E122</f>
        <v>5.0909090909090935</v>
      </c>
      <c r="F125" s="59">
        <f>E109</f>
        <v>8.484848484848484</v>
      </c>
      <c r="G125" s="1" t="s">
        <v>120</v>
      </c>
    </row>
    <row r="126" spans="5:8" ht="10.5" customHeight="1" thickBot="1">
      <c r="E126" s="60"/>
      <c r="F126" s="59"/>
      <c r="H126" s="61"/>
    </row>
    <row r="127" spans="4:5" ht="18" customHeight="1" thickBot="1">
      <c r="D127" s="69" t="s">
        <v>158</v>
      </c>
      <c r="E127" s="83">
        <f>E125*F125</f>
        <v>43.195592286501395</v>
      </c>
    </row>
    <row r="128" ht="18" customHeight="1">
      <c r="B128" s="11" t="s">
        <v>121</v>
      </c>
    </row>
    <row r="129" spans="2:7" ht="18" customHeight="1">
      <c r="B129" s="11">
        <v>17</v>
      </c>
      <c r="C129" s="1" t="s">
        <v>178</v>
      </c>
      <c r="D129" s="51">
        <f>E95</f>
        <v>0.5</v>
      </c>
      <c r="E129" s="62">
        <f>E122</f>
        <v>5.0909090909090935</v>
      </c>
      <c r="F129" s="63">
        <f>D74</f>
        <v>9.333333333333334</v>
      </c>
      <c r="G129" s="64">
        <f>-E109</f>
        <v>-8.484848484848484</v>
      </c>
    </row>
    <row r="130" ht="10.5" customHeight="1" thickBot="1"/>
    <row r="131" spans="4:5" ht="18" customHeight="1" thickBot="1">
      <c r="D131" s="69" t="s">
        <v>178</v>
      </c>
      <c r="E131" s="70">
        <f>(F129+G129)*E129*D129</f>
        <v>2.1597796143250725</v>
      </c>
    </row>
    <row r="132" ht="7.5" customHeight="1"/>
    <row r="133" spans="2:9" ht="18" customHeight="1" thickBot="1">
      <c r="B133" s="11">
        <v>18</v>
      </c>
      <c r="C133" s="1" t="s">
        <v>139</v>
      </c>
      <c r="E133" s="68">
        <f>E131</f>
        <v>2.1597796143250725</v>
      </c>
      <c r="F133" s="24" t="s">
        <v>120</v>
      </c>
      <c r="G133" s="67">
        <f>E133/E134</f>
        <v>0.050000000000000065</v>
      </c>
      <c r="H133" s="82" t="s">
        <v>114</v>
      </c>
      <c r="I133" s="15">
        <f>G133</f>
        <v>0.050000000000000065</v>
      </c>
    </row>
    <row r="134" ht="18" customHeight="1">
      <c r="E134" s="66">
        <f>E127</f>
        <v>43.195592286501395</v>
      </c>
    </row>
    <row r="135" ht="10.5" customHeight="1"/>
    <row r="136" spans="2:3" ht="18" customHeight="1" thickBot="1">
      <c r="B136" s="11">
        <v>19</v>
      </c>
      <c r="C136" s="1" t="s">
        <v>115</v>
      </c>
    </row>
    <row r="137" spans="4:6" ht="21.75" customHeight="1" thickBot="1">
      <c r="D137" s="77" t="s">
        <v>193</v>
      </c>
      <c r="E137" s="94">
        <f>E113/(E69*E109)</f>
        <v>-2.417857142857143</v>
      </c>
      <c r="F137" s="1" t="s">
        <v>125</v>
      </c>
    </row>
    <row r="138" spans="2:8" ht="18" customHeight="1">
      <c r="B138" s="1" t="s">
        <v>122</v>
      </c>
      <c r="C138" s="8"/>
      <c r="D138" s="1"/>
      <c r="G138" s="79">
        <f>D77</f>
        <v>-2.1071428571428568</v>
      </c>
      <c r="H138" s="1" t="s">
        <v>123</v>
      </c>
    </row>
    <row r="139" spans="2:4" ht="18" customHeight="1">
      <c r="B139" s="1" t="s">
        <v>124</v>
      </c>
      <c r="C139" s="25" t="str">
        <f>IF(ABS(D77)&gt;1,"relatively small.","relatively high.")</f>
        <v>relatively small.</v>
      </c>
      <c r="D139" s="1"/>
    </row>
    <row r="140" ht="18" customHeight="1"/>
    <row r="141" ht="18" customHeight="1">
      <c r="B141" s="81" t="s">
        <v>127</v>
      </c>
    </row>
    <row r="142" ht="18" customHeight="1">
      <c r="B142" s="81" t="s">
        <v>91</v>
      </c>
    </row>
    <row r="143" ht="18" customHeight="1">
      <c r="B143" s="25" t="s">
        <v>116</v>
      </c>
    </row>
    <row r="144" ht="18" customHeight="1">
      <c r="B144" s="25" t="s">
        <v>90</v>
      </c>
    </row>
    <row r="145" ht="18" customHeight="1">
      <c r="B145" s="25" t="s">
        <v>94</v>
      </c>
    </row>
    <row r="146" ht="18" customHeight="1">
      <c r="B146" s="25" t="s">
        <v>93</v>
      </c>
    </row>
    <row r="147" ht="18" customHeight="1">
      <c r="B147" s="25" t="s">
        <v>41</v>
      </c>
    </row>
    <row r="148" ht="18" customHeight="1">
      <c r="B148" s="25" t="s">
        <v>42</v>
      </c>
    </row>
    <row r="149" ht="18" customHeight="1">
      <c r="B149" s="25" t="s">
        <v>97</v>
      </c>
    </row>
    <row r="150" ht="18" customHeight="1">
      <c r="B150" s="25" t="s">
        <v>98</v>
      </c>
    </row>
    <row r="151" ht="18" customHeight="1">
      <c r="B151" s="25" t="s">
        <v>99</v>
      </c>
    </row>
    <row r="152" ht="18" customHeight="1">
      <c r="B152" s="25" t="s">
        <v>100</v>
      </c>
    </row>
    <row r="153" ht="18" customHeight="1">
      <c r="B153" s="25" t="s">
        <v>101</v>
      </c>
    </row>
    <row r="154" ht="18" customHeight="1">
      <c r="B154" s="25" t="s">
        <v>102</v>
      </c>
    </row>
    <row r="155" ht="18" customHeight="1">
      <c r="B155" s="25" t="s">
        <v>103</v>
      </c>
    </row>
    <row r="156" ht="18" customHeight="1">
      <c r="B156" s="25" t="s">
        <v>85</v>
      </c>
    </row>
    <row r="157" ht="18" customHeight="1">
      <c r="B157" s="25" t="s">
        <v>86</v>
      </c>
    </row>
    <row r="158" ht="18" customHeight="1">
      <c r="B158" s="25"/>
    </row>
    <row r="159" spans="2:10" ht="18" customHeight="1" thickBot="1">
      <c r="B159" s="25"/>
      <c r="D159" s="8" t="s">
        <v>173</v>
      </c>
      <c r="E159" s="8" t="s">
        <v>104</v>
      </c>
      <c r="H159" s="8" t="s">
        <v>82</v>
      </c>
      <c r="I159" s="1" t="s">
        <v>83</v>
      </c>
      <c r="J159" s="97" t="s">
        <v>177</v>
      </c>
    </row>
    <row r="160" spans="2:10" ht="18" customHeight="1" thickBot="1">
      <c r="B160" s="96" t="s">
        <v>260</v>
      </c>
      <c r="C160" s="120" t="str">
        <f>C69</f>
        <v>Pd =</v>
      </c>
      <c r="D160" s="73">
        <f>D69</f>
        <v>58</v>
      </c>
      <c r="E160" s="73">
        <f>E69</f>
        <v>-2</v>
      </c>
      <c r="F160" s="121" t="str">
        <f>F69</f>
        <v>Qd</v>
      </c>
      <c r="G160" s="8" t="s">
        <v>79</v>
      </c>
      <c r="H160" s="98">
        <f>ABS(E160)</f>
        <v>2</v>
      </c>
      <c r="I160" s="85">
        <f>H160/$H$162</f>
        <v>0.3333333333333333</v>
      </c>
      <c r="J160" s="99">
        <f>ABS($E$113/($E$160*$E$109))</f>
        <v>2.417857142857143</v>
      </c>
    </row>
    <row r="161" spans="2:10" ht="18" customHeight="1" thickBot="1">
      <c r="B161" s="96"/>
      <c r="C161" s="96"/>
      <c r="D161" s="13" t="s">
        <v>174</v>
      </c>
      <c r="E161" s="13" t="s">
        <v>176</v>
      </c>
      <c r="F161" s="95"/>
      <c r="G161" s="8" t="s">
        <v>80</v>
      </c>
      <c r="H161" s="100">
        <f>ABS(E162)</f>
        <v>4</v>
      </c>
      <c r="I161" s="89">
        <f>H161/$H$162</f>
        <v>0.6666666666666666</v>
      </c>
      <c r="J161" s="101">
        <f>$E$113/($E$162*$E$109)</f>
        <v>1.2089285714285716</v>
      </c>
    </row>
    <row r="162" spans="2:8" ht="18" customHeight="1" thickBot="1">
      <c r="B162" s="96" t="s">
        <v>261</v>
      </c>
      <c r="C162" s="120" t="str">
        <f>C70</f>
        <v>Ps =</v>
      </c>
      <c r="D162" s="73">
        <f>D70</f>
        <v>2</v>
      </c>
      <c r="E162" s="73">
        <f>E70</f>
        <v>4</v>
      </c>
      <c r="F162" s="121" t="str">
        <f>F70</f>
        <v>Qs</v>
      </c>
      <c r="G162" s="8" t="s">
        <v>81</v>
      </c>
      <c r="H162" s="18">
        <f>SUM(H160:H161)</f>
        <v>6</v>
      </c>
    </row>
    <row r="163" spans="2:8" ht="18" customHeight="1">
      <c r="B163" s="96"/>
      <c r="C163" s="122"/>
      <c r="D163" s="123"/>
      <c r="E163" s="123"/>
      <c r="F163" s="124"/>
      <c r="G163" s="8"/>
      <c r="H163" s="18"/>
    </row>
    <row r="164" ht="18" customHeight="1">
      <c r="B164" s="25" t="s">
        <v>87</v>
      </c>
    </row>
    <row r="165" ht="18" customHeight="1">
      <c r="B165" s="25" t="s">
        <v>89</v>
      </c>
    </row>
    <row r="166" ht="18" customHeight="1">
      <c r="B166" s="25" t="s">
        <v>88</v>
      </c>
    </row>
    <row r="167" ht="18" customHeight="1">
      <c r="B167" s="25" t="s">
        <v>0</v>
      </c>
    </row>
    <row r="168" ht="18" customHeight="1">
      <c r="B168" s="25" t="s">
        <v>71</v>
      </c>
    </row>
    <row r="169" spans="2:10" ht="18" customHeight="1">
      <c r="B169" s="25" t="s">
        <v>72</v>
      </c>
      <c r="I169" s="16">
        <f>$I$160</f>
        <v>0.3333333333333333</v>
      </c>
      <c r="J169" s="1" t="s">
        <v>84</v>
      </c>
    </row>
    <row r="170" spans="2:8" ht="18" customHeight="1">
      <c r="B170" s="1" t="s">
        <v>74</v>
      </c>
      <c r="D170" s="16">
        <f>$I$161</f>
        <v>0.6666666666666666</v>
      </c>
      <c r="E170" s="1" t="s">
        <v>73</v>
      </c>
      <c r="H170" s="46"/>
    </row>
    <row r="171" spans="2:9" ht="18" customHeight="1">
      <c r="B171" s="25" t="s">
        <v>75</v>
      </c>
      <c r="F171" s="16"/>
      <c r="I171" s="46"/>
    </row>
    <row r="172" ht="18" customHeight="1">
      <c r="B172" s="25" t="s">
        <v>76</v>
      </c>
    </row>
    <row r="173" ht="18" customHeight="1">
      <c r="B173" s="25" t="s">
        <v>77</v>
      </c>
    </row>
    <row r="174" ht="18" customHeight="1">
      <c r="B174" s="25" t="s">
        <v>78</v>
      </c>
    </row>
    <row r="175" ht="18" customHeight="1">
      <c r="B175" s="25" t="s">
        <v>51</v>
      </c>
    </row>
    <row r="176" ht="18" customHeight="1">
      <c r="B176" s="25" t="s">
        <v>52</v>
      </c>
    </row>
    <row r="177" ht="18" customHeight="1">
      <c r="B177" s="25" t="s">
        <v>53</v>
      </c>
    </row>
    <row r="178" ht="18" customHeight="1">
      <c r="B178" s="25" t="s">
        <v>54</v>
      </c>
    </row>
    <row r="179" ht="18" customHeight="1">
      <c r="B179" s="25" t="s">
        <v>55</v>
      </c>
    </row>
    <row r="180" ht="18" customHeight="1">
      <c r="B180" s="25" t="s">
        <v>56</v>
      </c>
    </row>
    <row r="181" ht="18" customHeight="1">
      <c r="B181" s="25" t="s">
        <v>57</v>
      </c>
    </row>
    <row r="182" ht="18" customHeight="1">
      <c r="B182" s="25" t="s">
        <v>58</v>
      </c>
    </row>
    <row r="183" ht="18" customHeight="1">
      <c r="B183" s="25" t="s">
        <v>59</v>
      </c>
    </row>
    <row r="184" ht="18" customHeight="1">
      <c r="B184" s="25" t="s">
        <v>60</v>
      </c>
    </row>
    <row r="185" ht="12.75">
      <c r="B185" s="25"/>
    </row>
    <row r="186" spans="2:7" ht="12.75" hidden="1">
      <c r="B186" s="25"/>
      <c r="E186" s="12">
        <v>0.2</v>
      </c>
      <c r="F186" s="12">
        <v>0.15</v>
      </c>
      <c r="G186" s="12">
        <v>0.1</v>
      </c>
    </row>
    <row r="187" spans="2:7" ht="12.75" hidden="1">
      <c r="B187" s="25"/>
      <c r="E187" s="12">
        <v>0.27</v>
      </c>
      <c r="F187" s="12">
        <v>0.25</v>
      </c>
      <c r="G187" s="12">
        <v>0.2</v>
      </c>
    </row>
    <row r="188" spans="2:7" ht="12.75" hidden="1">
      <c r="B188" s="25"/>
      <c r="E188" s="12">
        <v>0.53</v>
      </c>
      <c r="F188" s="12">
        <v>0.6</v>
      </c>
      <c r="G188" s="12">
        <v>0.7</v>
      </c>
    </row>
    <row r="189" ht="12.75">
      <c r="B189" s="25" t="s">
        <v>37</v>
      </c>
    </row>
    <row r="190" ht="15.75" customHeight="1">
      <c r="B190" s="25" t="s">
        <v>43</v>
      </c>
    </row>
    <row r="191" ht="18" customHeight="1">
      <c r="B191" s="25" t="s">
        <v>44</v>
      </c>
    </row>
    <row r="192" ht="18" customHeight="1">
      <c r="B192" s="25" t="s">
        <v>48</v>
      </c>
    </row>
    <row r="193" ht="18" customHeight="1">
      <c r="B193" s="25" t="s">
        <v>49</v>
      </c>
    </row>
    <row r="194" ht="18" customHeight="1">
      <c r="B194" s="25" t="s">
        <v>2</v>
      </c>
    </row>
    <row r="195" ht="18" customHeight="1">
      <c r="B195" s="25"/>
    </row>
    <row r="196" ht="18" customHeight="1">
      <c r="B196" s="25"/>
    </row>
    <row r="197" ht="18" customHeight="1">
      <c r="B197" s="25"/>
    </row>
    <row r="198" ht="18" customHeight="1">
      <c r="B198" s="25"/>
    </row>
    <row r="199" spans="2:6" ht="15.75" customHeight="1">
      <c r="B199" s="25"/>
      <c r="F199" s="2" t="s">
        <v>110</v>
      </c>
    </row>
    <row r="200" spans="2:6" ht="15.75" customHeight="1" thickBot="1">
      <c r="B200" s="25"/>
      <c r="F200" s="2" t="s">
        <v>34</v>
      </c>
    </row>
    <row r="201" spans="2:10" ht="18" customHeight="1" thickBot="1">
      <c r="B201" s="25"/>
      <c r="C201" s="119" t="s">
        <v>23</v>
      </c>
      <c r="E201" s="125"/>
      <c r="F201" s="126" t="s">
        <v>36</v>
      </c>
      <c r="G201" s="72"/>
      <c r="H201" s="125"/>
      <c r="I201" s="126" t="s">
        <v>35</v>
      </c>
      <c r="J201" s="72"/>
    </row>
    <row r="202" spans="2:10" ht="18" customHeight="1" thickBot="1">
      <c r="B202" s="25"/>
      <c r="C202" s="1" t="s">
        <v>105</v>
      </c>
      <c r="D202" s="24" t="s">
        <v>109</v>
      </c>
      <c r="E202" s="127" t="s">
        <v>63</v>
      </c>
      <c r="F202" s="126" t="s">
        <v>128</v>
      </c>
      <c r="G202" s="128" t="s">
        <v>65</v>
      </c>
      <c r="H202" s="127" t="s">
        <v>17</v>
      </c>
      <c r="I202" s="126" t="s">
        <v>18</v>
      </c>
      <c r="J202" s="128" t="s">
        <v>19</v>
      </c>
    </row>
    <row r="203" spans="2:10" ht="18" customHeight="1">
      <c r="B203" s="25"/>
      <c r="C203" s="8" t="s">
        <v>106</v>
      </c>
      <c r="D203" s="84">
        <v>1500</v>
      </c>
      <c r="E203" s="85">
        <f aca="true" t="shared" si="0" ref="E203:G205">E186*$D$74</f>
        <v>1.866666666666667</v>
      </c>
      <c r="F203" s="85">
        <f t="shared" si="0"/>
        <v>1.4000000000000001</v>
      </c>
      <c r="G203" s="85">
        <f t="shared" si="0"/>
        <v>0.9333333333333335</v>
      </c>
      <c r="H203" s="133">
        <f>E203*$E$207</f>
        <v>73.42222222222222</v>
      </c>
      <c r="I203" s="133">
        <f>F203*$F$207</f>
        <v>55.06666666666666</v>
      </c>
      <c r="J203" s="133">
        <f>G203*$G$207</f>
        <v>36.71111111111111</v>
      </c>
    </row>
    <row r="204" spans="2:10" ht="18" customHeight="1">
      <c r="B204" s="25"/>
      <c r="C204" s="8" t="s">
        <v>107</v>
      </c>
      <c r="D204" s="86">
        <v>2500</v>
      </c>
      <c r="E204" s="87">
        <f t="shared" si="0"/>
        <v>2.5200000000000005</v>
      </c>
      <c r="F204" s="87">
        <f t="shared" si="0"/>
        <v>2.3333333333333335</v>
      </c>
      <c r="G204" s="87">
        <f t="shared" si="0"/>
        <v>1.866666666666667</v>
      </c>
      <c r="H204" s="134">
        <f>E204*$E$207</f>
        <v>99.12</v>
      </c>
      <c r="I204" s="134">
        <f>F204*$F$207</f>
        <v>91.77777777777777</v>
      </c>
      <c r="J204" s="134">
        <f>G204*$G$207</f>
        <v>73.42222222222222</v>
      </c>
    </row>
    <row r="205" spans="2:10" ht="18" customHeight="1" thickBot="1">
      <c r="B205" s="25"/>
      <c r="C205" s="8" t="s">
        <v>108</v>
      </c>
      <c r="D205" s="88">
        <v>6000</v>
      </c>
      <c r="E205" s="89">
        <f t="shared" si="0"/>
        <v>4.946666666666667</v>
      </c>
      <c r="F205" s="89">
        <f t="shared" si="0"/>
        <v>5.6000000000000005</v>
      </c>
      <c r="G205" s="89">
        <f t="shared" si="0"/>
        <v>6.533333333333333</v>
      </c>
      <c r="H205" s="135">
        <f>E205*$E$207</f>
        <v>194.5688888888889</v>
      </c>
      <c r="I205" s="135">
        <f>F205*$F$207</f>
        <v>220.26666666666665</v>
      </c>
      <c r="J205" s="135">
        <f>G205*$G$207</f>
        <v>256.97777777777776</v>
      </c>
    </row>
    <row r="206" spans="2:10" ht="18" customHeight="1">
      <c r="B206" s="25"/>
      <c r="D206" s="8" t="s">
        <v>22</v>
      </c>
      <c r="E206" s="79">
        <f>SUM(E203:E205)</f>
        <v>9.333333333333336</v>
      </c>
      <c r="F206" s="79">
        <f>SUM(F203:F205)</f>
        <v>9.333333333333334</v>
      </c>
      <c r="G206" s="79">
        <f>SUM(G203:G205)</f>
        <v>9.333333333333334</v>
      </c>
      <c r="H206" s="24"/>
      <c r="I206" s="24"/>
      <c r="J206" s="24"/>
    </row>
    <row r="207" spans="2:10" ht="18" customHeight="1">
      <c r="B207" s="25"/>
      <c r="D207" s="8" t="s">
        <v>20</v>
      </c>
      <c r="E207" s="65">
        <f>$D$75</f>
        <v>39.33333333333333</v>
      </c>
      <c r="F207" s="65">
        <f>$D$75</f>
        <v>39.33333333333333</v>
      </c>
      <c r="G207" s="65">
        <f>$D$75</f>
        <v>39.33333333333333</v>
      </c>
      <c r="H207" s="24"/>
      <c r="I207" s="24"/>
      <c r="J207" s="24"/>
    </row>
    <row r="208" spans="2:10" ht="18" customHeight="1">
      <c r="B208" s="25"/>
      <c r="D208" s="8" t="s">
        <v>21</v>
      </c>
      <c r="E208" s="65">
        <f>E206*E207</f>
        <v>367.11111111111114</v>
      </c>
      <c r="F208" s="65">
        <f>F206*F207</f>
        <v>367.1111111111111</v>
      </c>
      <c r="G208" s="65">
        <f>G206*G207</f>
        <v>367.1111111111111</v>
      </c>
      <c r="H208" s="65">
        <f>SUM(H203:H205)</f>
        <v>367.1111111111111</v>
      </c>
      <c r="I208" s="65">
        <f>SUM(I203:I205)</f>
        <v>367.1111111111111</v>
      </c>
      <c r="J208" s="65">
        <f>SUM(J203:J205)</f>
        <v>367.1111111111111</v>
      </c>
    </row>
    <row r="209" spans="2:10" ht="18" customHeight="1">
      <c r="B209" s="25"/>
      <c r="E209" s="65"/>
      <c r="F209" s="130" t="s">
        <v>111</v>
      </c>
      <c r="G209" s="65"/>
      <c r="H209" s="65"/>
      <c r="I209" s="65"/>
      <c r="J209" s="65"/>
    </row>
    <row r="210" spans="2:10" ht="18" customHeight="1">
      <c r="B210" s="25"/>
      <c r="E210" s="65"/>
      <c r="F210" s="130" t="s">
        <v>50</v>
      </c>
      <c r="G210" s="65"/>
      <c r="H210" s="65"/>
      <c r="I210" s="65"/>
      <c r="J210" s="65"/>
    </row>
    <row r="211" spans="2:10" ht="18" customHeight="1" thickBot="1">
      <c r="B211" s="25"/>
      <c r="C211" s="1" t="s">
        <v>105</v>
      </c>
      <c r="D211" s="24" t="s">
        <v>109</v>
      </c>
      <c r="E211" s="65" t="s">
        <v>45</v>
      </c>
      <c r="F211" s="65" t="s">
        <v>46</v>
      </c>
      <c r="G211" s="65" t="s">
        <v>47</v>
      </c>
      <c r="H211" s="65"/>
      <c r="I211" s="65"/>
      <c r="J211" s="65"/>
    </row>
    <row r="212" spans="2:10" ht="18" customHeight="1">
      <c r="B212" s="25"/>
      <c r="C212" s="8" t="s">
        <v>106</v>
      </c>
      <c r="D212" s="84">
        <v>1500</v>
      </c>
      <c r="E212" s="90">
        <f aca="true" t="shared" si="1" ref="E212:G214">H203/$D203</f>
        <v>0.04894814814814814</v>
      </c>
      <c r="F212" s="90">
        <f t="shared" si="1"/>
        <v>0.03671111111111111</v>
      </c>
      <c r="G212" s="90">
        <f t="shared" si="1"/>
        <v>0.02447407407407407</v>
      </c>
      <c r="H212" s="65"/>
      <c r="I212" s="65"/>
      <c r="J212" s="65"/>
    </row>
    <row r="213" spans="2:10" ht="18" customHeight="1">
      <c r="B213" s="25"/>
      <c r="C213" s="8" t="s">
        <v>107</v>
      </c>
      <c r="D213" s="86">
        <v>2500</v>
      </c>
      <c r="E213" s="91">
        <f t="shared" si="1"/>
        <v>0.039648</v>
      </c>
      <c r="F213" s="91">
        <f t="shared" si="1"/>
        <v>0.03671111111111111</v>
      </c>
      <c r="G213" s="91">
        <f t="shared" si="1"/>
        <v>0.029368888888888885</v>
      </c>
      <c r="H213" s="65"/>
      <c r="I213" s="65"/>
      <c r="J213" s="65"/>
    </row>
    <row r="214" spans="2:10" ht="18" customHeight="1" thickBot="1">
      <c r="B214" s="25"/>
      <c r="C214" s="8" t="s">
        <v>108</v>
      </c>
      <c r="D214" s="88">
        <v>6000</v>
      </c>
      <c r="E214" s="92">
        <f t="shared" si="1"/>
        <v>0.03242814814814815</v>
      </c>
      <c r="F214" s="92">
        <f t="shared" si="1"/>
        <v>0.03671111111111111</v>
      </c>
      <c r="G214" s="92">
        <f t="shared" si="1"/>
        <v>0.04282962962962963</v>
      </c>
      <c r="H214" s="65"/>
      <c r="I214" s="65"/>
      <c r="J214" s="65"/>
    </row>
    <row r="215" spans="2:10" ht="18" customHeight="1">
      <c r="B215" s="25"/>
      <c r="C215" s="8"/>
      <c r="D215" s="104"/>
      <c r="E215" s="129"/>
      <c r="F215" s="132" t="s">
        <v>3</v>
      </c>
      <c r="G215" s="129"/>
      <c r="H215" s="65"/>
      <c r="I215" s="65"/>
      <c r="J215" s="65"/>
    </row>
    <row r="216" spans="2:10" ht="18" customHeight="1">
      <c r="B216" s="25"/>
      <c r="C216" s="8"/>
      <c r="D216" s="104"/>
      <c r="E216" s="129"/>
      <c r="F216" s="129"/>
      <c r="G216" s="129"/>
      <c r="H216" s="65"/>
      <c r="I216" s="65"/>
      <c r="J216" s="65"/>
    </row>
    <row r="217" spans="2:10" ht="18" customHeight="1">
      <c r="B217" s="25"/>
      <c r="C217" s="8"/>
      <c r="D217" s="104"/>
      <c r="E217" s="129"/>
      <c r="F217" s="129"/>
      <c r="G217" s="129"/>
      <c r="H217" s="65"/>
      <c r="I217" s="65"/>
      <c r="J217" s="65"/>
    </row>
    <row r="218" spans="2:10" ht="18" customHeight="1">
      <c r="B218" s="25"/>
      <c r="C218" s="8"/>
      <c r="D218" s="104"/>
      <c r="E218" s="129"/>
      <c r="F218" s="129"/>
      <c r="G218" s="129"/>
      <c r="H218" s="65"/>
      <c r="I218" s="65"/>
      <c r="J218" s="65"/>
    </row>
    <row r="219" spans="2:10" ht="18" customHeight="1">
      <c r="B219" s="25"/>
      <c r="C219" s="8"/>
      <c r="D219" s="104"/>
      <c r="E219" s="129"/>
      <c r="F219" s="129"/>
      <c r="G219" s="129"/>
      <c r="H219" s="65"/>
      <c r="I219" s="65"/>
      <c r="J219" s="65"/>
    </row>
    <row r="220" spans="2:10" ht="18" customHeight="1">
      <c r="B220" s="25"/>
      <c r="C220" s="8"/>
      <c r="D220" s="104"/>
      <c r="E220" s="129"/>
      <c r="F220" s="129"/>
      <c r="G220" s="129"/>
      <c r="H220" s="65"/>
      <c r="I220" s="65"/>
      <c r="J220" s="65"/>
    </row>
    <row r="221" spans="2:10" ht="18" customHeight="1">
      <c r="B221" s="25"/>
      <c r="C221" s="8"/>
      <c r="D221" s="104"/>
      <c r="E221" s="129"/>
      <c r="F221" s="129"/>
      <c r="G221" s="129"/>
      <c r="H221" s="65"/>
      <c r="I221" s="65"/>
      <c r="J221" s="65"/>
    </row>
    <row r="222" spans="2:10" ht="18" customHeight="1">
      <c r="B222" s="25"/>
      <c r="C222" s="8"/>
      <c r="D222" s="104"/>
      <c r="E222" s="129"/>
      <c r="F222" s="129"/>
      <c r="G222" s="129"/>
      <c r="H222" s="65"/>
      <c r="I222" s="65"/>
      <c r="J222" s="65"/>
    </row>
    <row r="223" spans="2:10" ht="18" customHeight="1">
      <c r="B223" s="25"/>
      <c r="C223" s="8"/>
      <c r="D223" s="104"/>
      <c r="E223" s="129"/>
      <c r="F223" s="129"/>
      <c r="G223" s="129"/>
      <c r="H223" s="65"/>
      <c r="I223" s="65"/>
      <c r="J223" s="65"/>
    </row>
    <row r="224" spans="2:10" ht="18" customHeight="1">
      <c r="B224" s="25"/>
      <c r="C224" s="8"/>
      <c r="D224" s="104"/>
      <c r="E224" s="129"/>
      <c r="F224" s="129"/>
      <c r="G224" s="129"/>
      <c r="H224" s="65"/>
      <c r="I224" s="65"/>
      <c r="J224" s="65"/>
    </row>
    <row r="225" spans="2:10" ht="18" customHeight="1">
      <c r="B225" s="25"/>
      <c r="C225" s="8"/>
      <c r="D225" s="104"/>
      <c r="E225" s="129"/>
      <c r="F225" s="129"/>
      <c r="G225" s="129"/>
      <c r="H225" s="65"/>
      <c r="I225" s="65"/>
      <c r="J225" s="65"/>
    </row>
    <row r="226" spans="2:10" ht="18" customHeight="1">
      <c r="B226" s="25"/>
      <c r="C226" s="8"/>
      <c r="D226" s="104"/>
      <c r="E226" s="129"/>
      <c r="F226" s="129"/>
      <c r="G226" s="129"/>
      <c r="H226" s="65"/>
      <c r="I226" s="65"/>
      <c r="J226" s="65"/>
    </row>
    <row r="227" spans="2:10" ht="18" customHeight="1">
      <c r="B227" s="25"/>
      <c r="C227" s="8"/>
      <c r="D227" s="104"/>
      <c r="E227" s="129"/>
      <c r="F227" s="129"/>
      <c r="G227" s="129"/>
      <c r="H227" s="65"/>
      <c r="I227" s="65"/>
      <c r="J227" s="65"/>
    </row>
    <row r="228" spans="2:10" ht="18" customHeight="1">
      <c r="B228" s="25"/>
      <c r="C228" s="8"/>
      <c r="D228" s="104"/>
      <c r="E228" s="129"/>
      <c r="F228" s="129"/>
      <c r="G228" s="129"/>
      <c r="H228" s="65"/>
      <c r="I228" s="65"/>
      <c r="J228" s="65"/>
    </row>
    <row r="229" spans="2:10" ht="18" customHeight="1">
      <c r="B229" s="25"/>
      <c r="C229" s="8"/>
      <c r="D229" s="104"/>
      <c r="E229" s="129"/>
      <c r="F229" s="129"/>
      <c r="G229" s="129"/>
      <c r="H229" s="65"/>
      <c r="I229" s="65"/>
      <c r="J229" s="65"/>
    </row>
    <row r="230" spans="2:10" ht="18" customHeight="1">
      <c r="B230" s="25" t="s">
        <v>4</v>
      </c>
      <c r="C230" s="8"/>
      <c r="D230" s="104"/>
      <c r="E230" s="129"/>
      <c r="F230" s="129"/>
      <c r="G230" s="129"/>
      <c r="H230" s="65"/>
      <c r="I230" s="65"/>
      <c r="J230" s="65"/>
    </row>
    <row r="231" spans="2:10" ht="18" customHeight="1">
      <c r="B231" s="25" t="s">
        <v>5</v>
      </c>
      <c r="C231" s="8"/>
      <c r="D231" s="104"/>
      <c r="E231" s="129"/>
      <c r="F231" s="129"/>
      <c r="G231" s="129"/>
      <c r="H231" s="65"/>
      <c r="I231" s="65"/>
      <c r="J231" s="65"/>
    </row>
    <row r="232" spans="2:10" ht="18" customHeight="1">
      <c r="B232" s="25"/>
      <c r="C232" s="8"/>
      <c r="D232" s="104"/>
      <c r="E232" s="129"/>
      <c r="F232" s="131" t="s">
        <v>6</v>
      </c>
      <c r="G232" s="129"/>
      <c r="H232" s="65"/>
      <c r="I232" s="65"/>
      <c r="J232" s="65"/>
    </row>
    <row r="233" spans="2:10" ht="18" customHeight="1">
      <c r="B233" s="25"/>
      <c r="C233" s="8"/>
      <c r="D233" s="104"/>
      <c r="E233" s="129"/>
      <c r="F233" s="131" t="s">
        <v>7</v>
      </c>
      <c r="G233" s="129"/>
      <c r="H233" s="65"/>
      <c r="I233" s="65"/>
      <c r="J233" s="65"/>
    </row>
    <row r="234" spans="2:10" ht="18" customHeight="1">
      <c r="B234" s="25"/>
      <c r="C234" s="119" t="s">
        <v>24</v>
      </c>
      <c r="E234" s="65"/>
      <c r="F234" s="65"/>
      <c r="G234" s="65"/>
      <c r="H234" s="65"/>
      <c r="I234" s="65"/>
      <c r="J234" s="65"/>
    </row>
    <row r="235" spans="2:10" ht="18" customHeight="1" thickBot="1">
      <c r="B235" s="25"/>
      <c r="C235" s="1" t="s">
        <v>105</v>
      </c>
      <c r="D235" s="24" t="s">
        <v>109</v>
      </c>
      <c r="E235" s="24" t="s">
        <v>63</v>
      </c>
      <c r="F235" s="24" t="s">
        <v>128</v>
      </c>
      <c r="G235" s="24" t="s">
        <v>65</v>
      </c>
      <c r="H235" s="24" t="s">
        <v>17</v>
      </c>
      <c r="I235" s="24" t="s">
        <v>18</v>
      </c>
      <c r="J235" s="24" t="s">
        <v>19</v>
      </c>
    </row>
    <row r="236" spans="2:13" ht="18" customHeight="1">
      <c r="B236" s="25"/>
      <c r="C236" s="8" t="s">
        <v>106</v>
      </c>
      <c r="D236" s="84">
        <v>1500</v>
      </c>
      <c r="E236" s="110">
        <f aca="true" t="shared" si="2" ref="E236:G238">E186*$E$239</f>
        <v>1.696969696969697</v>
      </c>
      <c r="F236" s="110">
        <f t="shared" si="2"/>
        <v>1.2727272727272727</v>
      </c>
      <c r="G236" s="110">
        <f t="shared" si="2"/>
        <v>0.8484848484848485</v>
      </c>
      <c r="H236" s="111">
        <f aca="true" t="shared" si="3" ref="H236:J238">E236*$E$240</f>
        <v>69.62718089990818</v>
      </c>
      <c r="I236" s="111">
        <f t="shared" si="3"/>
        <v>52.22038567493113</v>
      </c>
      <c r="J236" s="111">
        <f t="shared" si="3"/>
        <v>34.81359044995409</v>
      </c>
      <c r="K236" s="105"/>
      <c r="L236" s="105"/>
      <c r="M236" s="105"/>
    </row>
    <row r="237" spans="2:13" ht="18" customHeight="1">
      <c r="B237" s="25"/>
      <c r="C237" s="8" t="s">
        <v>107</v>
      </c>
      <c r="D237" s="86">
        <v>2500</v>
      </c>
      <c r="E237" s="112">
        <f t="shared" si="2"/>
        <v>2.290909090909091</v>
      </c>
      <c r="F237" s="112">
        <f t="shared" si="2"/>
        <v>2.121212121212121</v>
      </c>
      <c r="G237" s="112">
        <f t="shared" si="2"/>
        <v>1.696969696969697</v>
      </c>
      <c r="H237" s="113">
        <f t="shared" si="3"/>
        <v>93.99669421487604</v>
      </c>
      <c r="I237" s="113">
        <f t="shared" si="3"/>
        <v>87.03397612488521</v>
      </c>
      <c r="J237" s="113">
        <f t="shared" si="3"/>
        <v>69.62718089990818</v>
      </c>
      <c r="K237" s="105"/>
      <c r="L237" s="105"/>
      <c r="M237" s="105"/>
    </row>
    <row r="238" spans="2:13" ht="18" customHeight="1" thickBot="1">
      <c r="B238" s="25"/>
      <c r="C238" s="8" t="s">
        <v>108</v>
      </c>
      <c r="D238" s="88">
        <v>6000</v>
      </c>
      <c r="E238" s="114">
        <f t="shared" si="2"/>
        <v>4.496969696969697</v>
      </c>
      <c r="F238" s="114">
        <f t="shared" si="2"/>
        <v>5.090909090909091</v>
      </c>
      <c r="G238" s="114">
        <f t="shared" si="2"/>
        <v>5.939393939393939</v>
      </c>
      <c r="H238" s="115">
        <f t="shared" si="3"/>
        <v>184.51202938475666</v>
      </c>
      <c r="I238" s="115">
        <f t="shared" si="3"/>
        <v>208.88154269972452</v>
      </c>
      <c r="J238" s="115">
        <f t="shared" si="3"/>
        <v>243.69513314967858</v>
      </c>
      <c r="K238" s="105"/>
      <c r="L238" s="105"/>
      <c r="M238" s="105"/>
    </row>
    <row r="239" spans="2:8" ht="18" customHeight="1">
      <c r="B239" s="25"/>
      <c r="C239" s="8"/>
      <c r="D239" s="107" t="s">
        <v>62</v>
      </c>
      <c r="E239" s="106">
        <f>$E$109</f>
        <v>8.484848484848484</v>
      </c>
      <c r="F239" s="106">
        <f>$E$109</f>
        <v>8.484848484848484</v>
      </c>
      <c r="G239" s="106">
        <f>$E$109</f>
        <v>8.484848484848484</v>
      </c>
      <c r="H239" s="60"/>
    </row>
    <row r="240" spans="2:10" ht="18" customHeight="1">
      <c r="B240" s="25"/>
      <c r="D240" s="8" t="s">
        <v>66</v>
      </c>
      <c r="E240" s="65">
        <f>$E$113</f>
        <v>41.03030303030303</v>
      </c>
      <c r="F240" s="65">
        <f>$E$113</f>
        <v>41.03030303030303</v>
      </c>
      <c r="G240" s="65">
        <f>$E$113</f>
        <v>41.03030303030303</v>
      </c>
      <c r="H240" s="60"/>
      <c r="I240" s="60"/>
      <c r="J240" s="60"/>
    </row>
    <row r="241" spans="2:10" ht="18" customHeight="1">
      <c r="B241" s="25"/>
      <c r="D241" s="8" t="s">
        <v>67</v>
      </c>
      <c r="E241" s="65">
        <f>E239*E240</f>
        <v>348.13590449954086</v>
      </c>
      <c r="F241" s="65">
        <f>F239*F240</f>
        <v>348.13590449954086</v>
      </c>
      <c r="G241" s="65">
        <f>G239*G240</f>
        <v>348.13590449954086</v>
      </c>
      <c r="H241" s="60">
        <f>SUM(H236:H238)</f>
        <v>348.13590449954086</v>
      </c>
      <c r="I241" s="60">
        <f>SUM(I236:I238)</f>
        <v>348.13590449954086</v>
      </c>
      <c r="J241" s="60">
        <f>SUM(J236:J238)</f>
        <v>348.13590449954086</v>
      </c>
    </row>
    <row r="242" spans="2:10" ht="18" customHeight="1">
      <c r="B242" s="25" t="s">
        <v>8</v>
      </c>
      <c r="E242" s="65"/>
      <c r="F242" s="65"/>
      <c r="G242" s="65"/>
      <c r="H242" s="60"/>
      <c r="I242" s="60"/>
      <c r="J242" s="60"/>
    </row>
    <row r="243" spans="2:10" ht="18" customHeight="1">
      <c r="B243" s="25" t="s">
        <v>9</v>
      </c>
      <c r="E243" s="65"/>
      <c r="F243" s="65"/>
      <c r="G243" s="65"/>
      <c r="H243" s="60"/>
      <c r="I243" s="60"/>
      <c r="J243" s="60"/>
    </row>
    <row r="244" spans="2:10" ht="18" customHeight="1">
      <c r="B244" s="25"/>
      <c r="E244" s="65"/>
      <c r="F244" s="130" t="s">
        <v>10</v>
      </c>
      <c r="G244" s="65"/>
      <c r="H244" s="60"/>
      <c r="I244" s="60"/>
      <c r="J244" s="60"/>
    </row>
    <row r="245" spans="2:10" ht="18" customHeight="1">
      <c r="B245" s="25"/>
      <c r="E245" s="65"/>
      <c r="F245" s="130" t="s">
        <v>11</v>
      </c>
      <c r="G245" s="65"/>
      <c r="H245" s="60"/>
      <c r="I245" s="60"/>
      <c r="J245" s="60"/>
    </row>
    <row r="246" spans="2:10" ht="18" customHeight="1">
      <c r="B246" s="25"/>
      <c r="C246" s="1" t="s">
        <v>25</v>
      </c>
      <c r="E246" s="65"/>
      <c r="F246" s="65"/>
      <c r="G246" s="65"/>
      <c r="H246" s="60"/>
      <c r="I246" s="60"/>
      <c r="J246" s="60"/>
    </row>
    <row r="247" spans="2:10" ht="18" customHeight="1" thickBot="1">
      <c r="B247" s="25"/>
      <c r="C247" s="1" t="s">
        <v>105</v>
      </c>
      <c r="D247" s="24" t="s">
        <v>109</v>
      </c>
      <c r="E247" s="24" t="s">
        <v>63</v>
      </c>
      <c r="F247" s="24" t="s">
        <v>128</v>
      </c>
      <c r="G247" s="24" t="s">
        <v>65</v>
      </c>
      <c r="H247" s="24" t="s">
        <v>27</v>
      </c>
      <c r="I247" s="24" t="s">
        <v>28</v>
      </c>
      <c r="J247" s="24" t="s">
        <v>29</v>
      </c>
    </row>
    <row r="248" spans="2:10" ht="18" customHeight="1">
      <c r="B248" s="25"/>
      <c r="C248" s="8" t="s">
        <v>106</v>
      </c>
      <c r="D248" s="84">
        <v>1500</v>
      </c>
      <c r="E248" s="110">
        <f aca="true" t="shared" si="4" ref="E248:G250">E236</f>
        <v>1.696969696969697</v>
      </c>
      <c r="F248" s="110">
        <f t="shared" si="4"/>
        <v>1.2727272727272727</v>
      </c>
      <c r="G248" s="110">
        <f t="shared" si="4"/>
        <v>0.8484848484848485</v>
      </c>
      <c r="H248" s="111">
        <f aca="true" t="shared" si="5" ref="H248:J250">E248*$D$251</f>
        <v>8.63911845730028</v>
      </c>
      <c r="I248" s="111">
        <f t="shared" si="5"/>
        <v>6.47933884297521</v>
      </c>
      <c r="J248" s="111">
        <f t="shared" si="5"/>
        <v>4.31955922865014</v>
      </c>
    </row>
    <row r="249" spans="2:10" ht="18" customHeight="1">
      <c r="B249" s="25"/>
      <c r="C249" s="8" t="s">
        <v>107</v>
      </c>
      <c r="D249" s="86">
        <v>2500</v>
      </c>
      <c r="E249" s="112">
        <f t="shared" si="4"/>
        <v>2.290909090909091</v>
      </c>
      <c r="F249" s="112">
        <f t="shared" si="4"/>
        <v>2.121212121212121</v>
      </c>
      <c r="G249" s="112">
        <f t="shared" si="4"/>
        <v>1.696969696969697</v>
      </c>
      <c r="H249" s="113">
        <f t="shared" si="5"/>
        <v>11.662809917355379</v>
      </c>
      <c r="I249" s="113">
        <f t="shared" si="5"/>
        <v>10.798898071625349</v>
      </c>
      <c r="J249" s="113">
        <f t="shared" si="5"/>
        <v>8.63911845730028</v>
      </c>
    </row>
    <row r="250" spans="2:10" ht="18" customHeight="1" thickBot="1">
      <c r="B250" s="25"/>
      <c r="C250" s="8" t="s">
        <v>108</v>
      </c>
      <c r="D250" s="88">
        <v>6000</v>
      </c>
      <c r="E250" s="114">
        <f t="shared" si="4"/>
        <v>4.496969696969697</v>
      </c>
      <c r="F250" s="114">
        <f t="shared" si="4"/>
        <v>5.090909090909091</v>
      </c>
      <c r="G250" s="114">
        <f t="shared" si="4"/>
        <v>5.939393939393939</v>
      </c>
      <c r="H250" s="115">
        <f t="shared" si="5"/>
        <v>22.893663911845742</v>
      </c>
      <c r="I250" s="115">
        <f t="shared" si="5"/>
        <v>25.91735537190084</v>
      </c>
      <c r="J250" s="115">
        <f t="shared" si="5"/>
        <v>30.236914600550975</v>
      </c>
    </row>
    <row r="251" spans="2:10" ht="18" customHeight="1">
      <c r="B251" s="25"/>
      <c r="C251" s="8" t="s">
        <v>26</v>
      </c>
      <c r="D251" s="65">
        <f>$E$122</f>
        <v>5.0909090909090935</v>
      </c>
      <c r="G251" s="8" t="s">
        <v>30</v>
      </c>
      <c r="H251" s="60">
        <f>SUM(H248:H250)</f>
        <v>43.1955922865014</v>
      </c>
      <c r="I251" s="60">
        <f>SUM(I248:I250)</f>
        <v>43.195592286501395</v>
      </c>
      <c r="J251" s="60">
        <f>SUM(J248:J250)</f>
        <v>43.195592286501395</v>
      </c>
    </row>
    <row r="252" spans="2:7" ht="18" customHeight="1" thickBot="1">
      <c r="B252" s="25"/>
      <c r="C252" s="1" t="s">
        <v>105</v>
      </c>
      <c r="D252" s="24" t="s">
        <v>109</v>
      </c>
      <c r="E252" s="24" t="s">
        <v>31</v>
      </c>
      <c r="F252" s="24" t="s">
        <v>32</v>
      </c>
      <c r="G252" s="24" t="s">
        <v>33</v>
      </c>
    </row>
    <row r="253" spans="2:7" ht="18" customHeight="1">
      <c r="B253" s="25"/>
      <c r="C253" s="8" t="s">
        <v>106</v>
      </c>
      <c r="D253" s="84">
        <v>1500</v>
      </c>
      <c r="E253" s="116">
        <f aca="true" t="shared" si="6" ref="E253:G255">H248/$D253</f>
        <v>0.0057594123048668525</v>
      </c>
      <c r="F253" s="116">
        <f t="shared" si="6"/>
        <v>0.00431955922865014</v>
      </c>
      <c r="G253" s="116">
        <f t="shared" si="6"/>
        <v>0.0028797061524334262</v>
      </c>
    </row>
    <row r="254" spans="2:7" ht="18" customHeight="1">
      <c r="B254" s="25"/>
      <c r="C254" s="8" t="s">
        <v>107</v>
      </c>
      <c r="D254" s="86">
        <v>2500</v>
      </c>
      <c r="E254" s="117">
        <f t="shared" si="6"/>
        <v>0.0046651239669421515</v>
      </c>
      <c r="F254" s="117">
        <f t="shared" si="6"/>
        <v>0.004319559228650139</v>
      </c>
      <c r="G254" s="117">
        <f t="shared" si="6"/>
        <v>0.003455647382920112</v>
      </c>
    </row>
    <row r="255" spans="2:7" ht="18" customHeight="1" thickBot="1">
      <c r="B255" s="25"/>
      <c r="C255" s="8" t="s">
        <v>108</v>
      </c>
      <c r="D255" s="88">
        <v>6000</v>
      </c>
      <c r="E255" s="118">
        <f t="shared" si="6"/>
        <v>0.00381561065197429</v>
      </c>
      <c r="F255" s="118">
        <f t="shared" si="6"/>
        <v>0.00431955922865014</v>
      </c>
      <c r="G255" s="118">
        <f t="shared" si="6"/>
        <v>0.005039485766758496</v>
      </c>
    </row>
    <row r="256" spans="2:7" ht="18" customHeight="1">
      <c r="B256" s="25" t="s">
        <v>240</v>
      </c>
      <c r="C256" s="8"/>
      <c r="D256" s="104"/>
      <c r="E256" s="136"/>
      <c r="F256" s="136"/>
      <c r="G256" s="136"/>
    </row>
    <row r="257" spans="2:7" ht="18" customHeight="1">
      <c r="B257" s="25" t="s">
        <v>12</v>
      </c>
      <c r="C257" s="8"/>
      <c r="D257" s="104"/>
      <c r="E257" s="136"/>
      <c r="F257" s="136"/>
      <c r="G257" s="136"/>
    </row>
    <row r="258" ht="18" customHeight="1">
      <c r="B258" s="25" t="s">
        <v>252</v>
      </c>
    </row>
    <row r="259" ht="18" customHeight="1">
      <c r="B259" s="25" t="s">
        <v>13</v>
      </c>
    </row>
    <row r="260" ht="18" customHeight="1">
      <c r="B260" s="25" t="s">
        <v>14</v>
      </c>
    </row>
    <row r="261" ht="18" customHeight="1">
      <c r="B261" s="25" t="s">
        <v>1</v>
      </c>
    </row>
    <row r="262" ht="19.5" customHeight="1">
      <c r="B262" s="80" t="s">
        <v>257</v>
      </c>
    </row>
    <row r="263" ht="18" customHeight="1">
      <c r="B263" s="11" t="s">
        <v>239</v>
      </c>
    </row>
    <row r="264" ht="18" customHeight="1">
      <c r="B264" s="11" t="s">
        <v>258</v>
      </c>
    </row>
    <row r="265" ht="18" customHeight="1">
      <c r="B265" s="11" t="s">
        <v>259</v>
      </c>
    </row>
    <row r="266" spans="2:3" ht="18" customHeight="1">
      <c r="B266" s="11">
        <v>20</v>
      </c>
      <c r="C266" s="142" t="s">
        <v>262</v>
      </c>
    </row>
    <row r="267" ht="18" customHeight="1">
      <c r="B267" s="11" t="s">
        <v>263</v>
      </c>
    </row>
    <row r="268" ht="18" customHeight="1">
      <c r="B268" s="11" t="s">
        <v>265</v>
      </c>
    </row>
    <row r="269" ht="18" customHeight="1">
      <c r="B269" s="11" t="s">
        <v>266</v>
      </c>
    </row>
    <row r="270" ht="18" customHeight="1">
      <c r="B270" s="11" t="s">
        <v>264</v>
      </c>
    </row>
    <row r="271" spans="2:3" ht="18" customHeight="1">
      <c r="B271" s="11">
        <v>21</v>
      </c>
      <c r="C271" s="142" t="s">
        <v>213</v>
      </c>
    </row>
    <row r="272" ht="18" customHeight="1">
      <c r="B272" s="11" t="s">
        <v>214</v>
      </c>
    </row>
    <row r="273" spans="2:3" ht="18" customHeight="1">
      <c r="B273" s="11">
        <v>22</v>
      </c>
      <c r="C273" s="1" t="s">
        <v>253</v>
      </c>
    </row>
    <row r="274" ht="18" customHeight="1">
      <c r="B274" s="11" t="s">
        <v>241</v>
      </c>
    </row>
    <row r="275" ht="18" customHeight="1">
      <c r="B275" s="11" t="s">
        <v>248</v>
      </c>
    </row>
    <row r="276" ht="18" customHeight="1">
      <c r="B276" s="11" t="s">
        <v>247</v>
      </c>
    </row>
    <row r="277" ht="18" customHeight="1">
      <c r="F277" s="2" t="s">
        <v>38</v>
      </c>
    </row>
    <row r="278" ht="18" customHeight="1">
      <c r="F278" s="2" t="s">
        <v>39</v>
      </c>
    </row>
    <row r="279" spans="5:7" ht="13.5" thickBot="1">
      <c r="E279" s="8" t="s">
        <v>64</v>
      </c>
      <c r="F279" s="79">
        <v>0.5</v>
      </c>
      <c r="G279" s="79">
        <v>0.5</v>
      </c>
    </row>
    <row r="280" spans="5:9" ht="15.75" thickBot="1">
      <c r="E280" s="140" t="s">
        <v>249</v>
      </c>
      <c r="F280" s="140" t="s">
        <v>104</v>
      </c>
      <c r="G280" s="140" t="s">
        <v>242</v>
      </c>
      <c r="H280" s="141" t="s">
        <v>243</v>
      </c>
      <c r="I280" s="141" t="s">
        <v>92</v>
      </c>
    </row>
    <row r="281" spans="4:9" ht="15.75" customHeight="1">
      <c r="D281" s="8" t="s">
        <v>244</v>
      </c>
      <c r="E281" s="85">
        <v>0.8</v>
      </c>
      <c r="F281" s="137">
        <v>0.95</v>
      </c>
      <c r="G281" s="85">
        <f>(1-1/E281)</f>
        <v>-0.25</v>
      </c>
      <c r="H281" s="116">
        <f>($F$279)*F281+($G$279)*G281</f>
        <v>0.35</v>
      </c>
      <c r="I281" s="143">
        <f>IF(H281&lt;AVERAGE(H281:H283),3,2)</f>
        <v>3</v>
      </c>
    </row>
    <row r="282" spans="4:9" ht="15.75" customHeight="1">
      <c r="D282" s="8" t="s">
        <v>245</v>
      </c>
      <c r="E282" s="87">
        <v>1</v>
      </c>
      <c r="F282" s="138">
        <v>0.95</v>
      </c>
      <c r="G282" s="87">
        <f>(1-1/E282)</f>
        <v>0</v>
      </c>
      <c r="H282" s="117">
        <f>($F$279)*F282+($G$279)*G282</f>
        <v>0.475</v>
      </c>
      <c r="I282" s="138">
        <f>IF(H282&lt;AVERAGE(H281:H283),2,2)</f>
        <v>2</v>
      </c>
    </row>
    <row r="283" spans="4:9" ht="15.75" customHeight="1" thickBot="1">
      <c r="D283" s="8" t="s">
        <v>246</v>
      </c>
      <c r="E283" s="89">
        <v>1.2</v>
      </c>
      <c r="F283" s="139">
        <v>0.95</v>
      </c>
      <c r="G283" s="89">
        <f>(1-1/E283)</f>
        <v>0.16666666666666663</v>
      </c>
      <c r="H283" s="118">
        <f>($F$279)*F283+($G$279)*G283</f>
        <v>0.5583333333333333</v>
      </c>
      <c r="I283" s="139">
        <f>IF(H283&lt;AVERAGE(H281:H283),2,1)</f>
        <v>1</v>
      </c>
    </row>
    <row r="284" ht="18" customHeight="1">
      <c r="B284" s="11" t="s">
        <v>250</v>
      </c>
    </row>
    <row r="285" ht="18" customHeight="1">
      <c r="B285" s="11" t="s">
        <v>251</v>
      </c>
    </row>
  </sheetData>
  <printOptions/>
  <pageMargins left="0.3" right="0.3" top="0.7" bottom="0.7" header="0.5" footer="0.5"/>
  <pageSetup orientation="portrait" paperSize="9" scale="80"/>
  <headerFooter alignWithMargins="0">
    <oddHeader>&amp;L&amp;CExciseTaxCriteria.xls&amp;R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H23"/>
  <sheetViews>
    <sheetView workbookViewId="0" topLeftCell="A1">
      <selection activeCell="K37" sqref="K37"/>
    </sheetView>
  </sheetViews>
  <sheetFormatPr defaultColWidth="11.421875" defaultRowHeight="12"/>
  <cols>
    <col min="2" max="2" width="4.00390625" style="0" customWidth="1"/>
    <col min="7" max="7" width="7.00390625" style="0" customWidth="1"/>
    <col min="8" max="8" width="14.57421875" style="0" customWidth="1"/>
  </cols>
  <sheetData>
    <row r="3" spans="2:8" ht="12.75">
      <c r="B3" s="33" t="s">
        <v>171</v>
      </c>
      <c r="C3" s="34"/>
      <c r="D3" s="35"/>
      <c r="E3" s="35"/>
      <c r="F3" s="35"/>
      <c r="G3" s="35"/>
      <c r="H3" s="35"/>
    </row>
    <row r="4" spans="2:8" ht="15.75" customHeight="1">
      <c r="B4" s="35"/>
      <c r="C4" s="34" t="s">
        <v>173</v>
      </c>
      <c r="D4" s="36"/>
      <c r="E4" s="36"/>
      <c r="F4" s="36"/>
      <c r="G4" s="36"/>
      <c r="H4" s="35"/>
    </row>
    <row r="5" spans="2:8" ht="18.75">
      <c r="B5" s="35"/>
      <c r="C5" s="34"/>
      <c r="D5" s="36"/>
      <c r="E5" s="36"/>
      <c r="F5" s="36"/>
      <c r="G5" s="35"/>
      <c r="H5" s="37" t="s">
        <v>185</v>
      </c>
    </row>
    <row r="6" spans="2:8" ht="12.75">
      <c r="B6" s="35"/>
      <c r="C6" s="34"/>
      <c r="D6" s="36"/>
      <c r="E6" s="36"/>
      <c r="F6" s="36"/>
      <c r="G6" s="36"/>
      <c r="H6" s="35"/>
    </row>
    <row r="7" spans="2:8" ht="12.75">
      <c r="B7" s="35"/>
      <c r="C7" s="34"/>
      <c r="D7" s="36"/>
      <c r="E7" s="36"/>
      <c r="F7" s="36"/>
      <c r="G7" s="36"/>
      <c r="H7" s="35"/>
    </row>
    <row r="8" spans="2:8" ht="12.75">
      <c r="B8" s="35"/>
      <c r="C8" s="34"/>
      <c r="D8" s="36"/>
      <c r="E8" s="36"/>
      <c r="F8" s="36"/>
      <c r="G8" s="36"/>
      <c r="H8" s="35"/>
    </row>
    <row r="9" spans="2:8" ht="19.5" thickBot="1">
      <c r="B9" s="33" t="s">
        <v>181</v>
      </c>
      <c r="C9" s="34"/>
      <c r="D9" s="36"/>
      <c r="E9" s="36" t="s">
        <v>177</v>
      </c>
      <c r="F9" s="36"/>
      <c r="G9" s="36"/>
      <c r="H9" s="35"/>
    </row>
    <row r="10" spans="2:8" ht="18.75">
      <c r="B10" s="33" t="s">
        <v>182</v>
      </c>
      <c r="C10" s="27"/>
      <c r="D10" s="29"/>
      <c r="E10" s="38" t="s">
        <v>184</v>
      </c>
      <c r="F10" s="36"/>
      <c r="G10" s="36"/>
      <c r="H10" s="35"/>
    </row>
    <row r="11" spans="2:8" ht="19.5" thickBot="1">
      <c r="B11" s="33" t="s">
        <v>183</v>
      </c>
      <c r="C11" s="28"/>
      <c r="D11" s="30"/>
      <c r="E11" s="41"/>
      <c r="F11" s="36"/>
      <c r="G11" s="36"/>
      <c r="H11" s="35"/>
    </row>
    <row r="12" spans="2:8" ht="12.75">
      <c r="B12" s="35"/>
      <c r="C12" s="34"/>
      <c r="D12" s="36"/>
      <c r="E12" s="41" t="s">
        <v>176</v>
      </c>
      <c r="F12" s="36"/>
      <c r="G12" s="36"/>
      <c r="H12" s="35"/>
    </row>
    <row r="13" spans="2:8" ht="12.75">
      <c r="B13" s="35"/>
      <c r="C13" s="34"/>
      <c r="D13" s="36"/>
      <c r="E13" s="41"/>
      <c r="F13" s="36"/>
      <c r="G13" s="36"/>
      <c r="H13" s="35"/>
    </row>
    <row r="14" spans="2:8" ht="12.75">
      <c r="B14" s="35"/>
      <c r="C14" s="34"/>
      <c r="D14" s="36"/>
      <c r="E14" s="41"/>
      <c r="F14" s="36"/>
      <c r="G14" s="36"/>
      <c r="H14" s="35"/>
    </row>
    <row r="15" spans="2:8" ht="12.75">
      <c r="B15" s="35"/>
      <c r="C15" s="34"/>
      <c r="D15" s="36"/>
      <c r="E15" s="41"/>
      <c r="F15" s="36"/>
      <c r="G15" s="36"/>
      <c r="H15" s="35"/>
    </row>
    <row r="16" spans="2:8" ht="18.75">
      <c r="B16" s="35"/>
      <c r="C16" s="34" t="s">
        <v>174</v>
      </c>
      <c r="D16" s="36"/>
      <c r="E16" s="41"/>
      <c r="F16" s="36"/>
      <c r="G16" s="35"/>
      <c r="H16" s="37" t="s">
        <v>186</v>
      </c>
    </row>
    <row r="17" spans="2:8" ht="13.5" thickBot="1">
      <c r="B17" s="35"/>
      <c r="C17" s="39"/>
      <c r="D17" s="40"/>
      <c r="E17" s="42"/>
      <c r="F17" s="40"/>
      <c r="G17" s="40"/>
      <c r="H17" s="40"/>
    </row>
    <row r="18" spans="2:8" ht="18.75">
      <c r="B18" s="35"/>
      <c r="C18" s="35"/>
      <c r="D18" s="33" t="s">
        <v>196</v>
      </c>
      <c r="E18" s="43" t="s">
        <v>197</v>
      </c>
      <c r="F18" s="35"/>
      <c r="G18" s="35"/>
      <c r="H18" s="43" t="s">
        <v>172</v>
      </c>
    </row>
    <row r="19" spans="2:8" ht="18.75">
      <c r="B19" s="35"/>
      <c r="C19" s="35" t="s">
        <v>198</v>
      </c>
      <c r="D19" s="35" t="s">
        <v>175</v>
      </c>
      <c r="E19" s="35"/>
      <c r="F19" s="35"/>
      <c r="G19" s="35"/>
      <c r="H19" s="35"/>
    </row>
    <row r="20" spans="2:8" ht="15" customHeight="1">
      <c r="B20" s="35"/>
      <c r="C20" s="35" t="s">
        <v>178</v>
      </c>
      <c r="D20" s="35" t="s">
        <v>179</v>
      </c>
      <c r="E20" s="35"/>
      <c r="F20" s="35"/>
      <c r="G20" s="35"/>
      <c r="H20" s="35"/>
    </row>
    <row r="21" spans="2:8" ht="18.75">
      <c r="B21" s="35"/>
      <c r="C21" s="35" t="s">
        <v>180</v>
      </c>
      <c r="D21" s="35" t="s">
        <v>195</v>
      </c>
      <c r="E21" s="35"/>
      <c r="F21" s="35"/>
      <c r="G21" s="35"/>
      <c r="H21" s="35"/>
    </row>
    <row r="22" spans="2:8" ht="18.75" customHeight="1">
      <c r="B22" s="44"/>
      <c r="C22" s="45" t="s">
        <v>163</v>
      </c>
      <c r="D22" s="44"/>
      <c r="E22" s="44"/>
      <c r="F22" s="44"/>
      <c r="G22" s="44"/>
      <c r="H22" s="44"/>
    </row>
    <row r="23" spans="2:8" ht="18.75">
      <c r="B23" s="44"/>
      <c r="C23" s="35" t="s">
        <v>151</v>
      </c>
      <c r="D23" s="44"/>
      <c r="E23" s="44"/>
      <c r="F23" s="44"/>
      <c r="G23" s="44"/>
      <c r="H23" s="44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Trial User</cp:lastModifiedBy>
  <cp:lastPrinted>2004-09-20T14:56:18Z</cp:lastPrinted>
  <dcterms:created xsi:type="dcterms:W3CDTF">1998-11-04T18:36:00Z</dcterms:created>
  <cp:category/>
  <cp:version/>
  <cp:contentType/>
  <cp:contentStatus/>
</cp:coreProperties>
</file>