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5DFCD32E-CBBD-D343-8808-F460C25FC5EF}" xr6:coauthVersionLast="45" xr6:coauthVersionMax="45" xr10:uidLastSave="{00000000-0000-0000-0000-000000000000}"/>
  <bookViews>
    <workbookView xWindow="0" yWindow="460" windowWidth="25100" windowHeight="15540" tabRatio="21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2" i="1"/>
  <c r="J33" i="1"/>
  <c r="J34" i="1"/>
  <c r="J35" i="1"/>
  <c r="J36" i="1"/>
  <c r="J37" i="1"/>
  <c r="J38" i="1"/>
  <c r="J39" i="1"/>
  <c r="S29" i="1"/>
  <c r="U29" i="1" s="1"/>
  <c r="J40" i="1" s="1"/>
  <c r="T29" i="1"/>
  <c r="S30" i="1"/>
  <c r="U30" i="1" s="1"/>
  <c r="T30" i="1"/>
  <c r="S31" i="1"/>
  <c r="U31" i="1" s="1"/>
  <c r="J42" i="1" s="1"/>
  <c r="T31" i="1"/>
  <c r="S32" i="1"/>
  <c r="U32" i="1" s="1"/>
  <c r="T32" i="1"/>
  <c r="S33" i="1"/>
  <c r="U33" i="1" s="1"/>
  <c r="J44" i="1" s="1"/>
  <c r="T33" i="1"/>
  <c r="S34" i="1"/>
  <c r="U34" i="1" s="1"/>
  <c r="T34" i="1"/>
  <c r="S35" i="1"/>
  <c r="U35" i="1" s="1"/>
  <c r="J46" i="1" s="1"/>
  <c r="T35" i="1"/>
  <c r="S36" i="1"/>
  <c r="U36" i="1" s="1"/>
  <c r="T36" i="1"/>
  <c r="S37" i="1"/>
  <c r="U37" i="1" s="1"/>
  <c r="J48" i="1" s="1"/>
  <c r="T37" i="1"/>
  <c r="S38" i="1"/>
  <c r="U38" i="1" s="1"/>
  <c r="T38" i="1"/>
  <c r="S39" i="1"/>
  <c r="U39" i="1" s="1"/>
  <c r="J50" i="1" s="1"/>
  <c r="T39" i="1"/>
  <c r="S40" i="1"/>
  <c r="U40" i="1" s="1"/>
  <c r="T40" i="1"/>
  <c r="S41" i="1"/>
  <c r="U41" i="1" s="1"/>
  <c r="J52" i="1" s="1"/>
  <c r="T41" i="1"/>
  <c r="S42" i="1"/>
  <c r="U42" i="1" s="1"/>
  <c r="T42" i="1"/>
  <c r="S43" i="1"/>
  <c r="U43" i="1" s="1"/>
  <c r="J54" i="1" s="1"/>
  <c r="T43" i="1"/>
  <c r="S44" i="1"/>
  <c r="U44" i="1" s="1"/>
  <c r="T44" i="1"/>
  <c r="S45" i="1"/>
  <c r="U45" i="1" s="1"/>
  <c r="J56" i="1" s="1"/>
  <c r="T45" i="1"/>
  <c r="S46" i="1"/>
  <c r="U46" i="1" s="1"/>
  <c r="H57" i="1" s="1"/>
  <c r="T46" i="1"/>
  <c r="S47" i="1"/>
  <c r="U47" i="1" s="1"/>
  <c r="J58" i="1" s="1"/>
  <c r="T47" i="1"/>
  <c r="S48" i="1"/>
  <c r="U48" i="1" s="1"/>
  <c r="T48" i="1"/>
  <c r="S49" i="1"/>
  <c r="U49" i="1" s="1"/>
  <c r="J60" i="1" s="1"/>
  <c r="T49" i="1"/>
  <c r="S50" i="1"/>
  <c r="U50" i="1" s="1"/>
  <c r="J61" i="1" s="1"/>
  <c r="T50" i="1"/>
  <c r="S51" i="1"/>
  <c r="U51" i="1" s="1"/>
  <c r="J62" i="1" s="1"/>
  <c r="T51" i="1"/>
  <c r="S52" i="1"/>
  <c r="U52" i="1" s="1"/>
  <c r="T52" i="1"/>
  <c r="S53" i="1"/>
  <c r="U53" i="1" s="1"/>
  <c r="J64" i="1" s="1"/>
  <c r="T53" i="1"/>
  <c r="S54" i="1"/>
  <c r="U54" i="1" s="1"/>
  <c r="J65" i="1" s="1"/>
  <c r="T54" i="1"/>
  <c r="S55" i="1"/>
  <c r="U55" i="1" s="1"/>
  <c r="J66" i="1" s="1"/>
  <c r="T55" i="1"/>
  <c r="S56" i="1"/>
  <c r="U56" i="1" s="1"/>
  <c r="T56" i="1"/>
  <c r="S57" i="1"/>
  <c r="U57" i="1" s="1"/>
  <c r="J68" i="1" s="1"/>
  <c r="T57" i="1"/>
  <c r="S58" i="1"/>
  <c r="U58" i="1" s="1"/>
  <c r="J69" i="1" s="1"/>
  <c r="T58" i="1"/>
  <c r="S59" i="1"/>
  <c r="U59" i="1" s="1"/>
  <c r="J70" i="1" s="1"/>
  <c r="T59" i="1"/>
  <c r="S60" i="1"/>
  <c r="U60" i="1" s="1"/>
  <c r="T60" i="1"/>
  <c r="S61" i="1"/>
  <c r="U61" i="1" s="1"/>
  <c r="J72" i="1" s="1"/>
  <c r="T61" i="1"/>
  <c r="S62" i="1"/>
  <c r="U62" i="1" s="1"/>
  <c r="J73" i="1" s="1"/>
  <c r="T62" i="1"/>
  <c r="S63" i="1"/>
  <c r="U63" i="1" s="1"/>
  <c r="J74" i="1" s="1"/>
  <c r="T63" i="1"/>
  <c r="S64" i="1"/>
  <c r="U64" i="1" s="1"/>
  <c r="T64" i="1"/>
  <c r="S65" i="1"/>
  <c r="U65" i="1" s="1"/>
  <c r="J76" i="1" s="1"/>
  <c r="T65" i="1"/>
  <c r="S66" i="1"/>
  <c r="U66" i="1" s="1"/>
  <c r="J77" i="1" s="1"/>
  <c r="T66" i="1"/>
  <c r="S67" i="1"/>
  <c r="U67" i="1" s="1"/>
  <c r="J78" i="1" s="1"/>
  <c r="T67" i="1"/>
  <c r="S68" i="1"/>
  <c r="U68" i="1" s="1"/>
  <c r="T68" i="1"/>
  <c r="S69" i="1"/>
  <c r="U69" i="1" s="1"/>
  <c r="J80" i="1" s="1"/>
  <c r="T69" i="1"/>
  <c r="D31" i="1"/>
  <c r="D81" i="1"/>
  <c r="E81" i="1" s="1"/>
  <c r="D82" i="1"/>
  <c r="E82" i="1"/>
  <c r="D83" i="1"/>
  <c r="E83" i="1" s="1"/>
  <c r="D84" i="1"/>
  <c r="E84" i="1"/>
  <c r="K84" i="1" s="1"/>
  <c r="D85" i="1"/>
  <c r="E85" i="1" s="1"/>
  <c r="D86" i="1"/>
  <c r="E86" i="1"/>
  <c r="K86" i="1" s="1"/>
  <c r="D87" i="1"/>
  <c r="E87" i="1" s="1"/>
  <c r="K87" i="1"/>
  <c r="D88" i="1"/>
  <c r="E88" i="1"/>
  <c r="K88" i="1" s="1"/>
  <c r="D89" i="1"/>
  <c r="E89" i="1" s="1"/>
  <c r="K89" i="1" s="1"/>
  <c r="D90" i="1"/>
  <c r="E90" i="1"/>
  <c r="K90" i="1" s="1"/>
  <c r="D91" i="1"/>
  <c r="E91" i="1" s="1"/>
  <c r="K91" i="1" s="1"/>
  <c r="D92" i="1"/>
  <c r="E92" i="1"/>
  <c r="K92" i="1" s="1"/>
  <c r="D93" i="1"/>
  <c r="E93" i="1" s="1"/>
  <c r="K93" i="1" s="1"/>
  <c r="D94" i="1"/>
  <c r="E94" i="1"/>
  <c r="D95" i="1"/>
  <c r="E95" i="1" s="1"/>
  <c r="K95" i="1"/>
  <c r="D96" i="1"/>
  <c r="E96" i="1"/>
  <c r="K96" i="1" s="1"/>
  <c r="D97" i="1"/>
  <c r="E97" i="1" s="1"/>
  <c r="K97" i="1" s="1"/>
  <c r="D98" i="1"/>
  <c r="E98" i="1"/>
  <c r="K98" i="1" s="1"/>
  <c r="D99" i="1"/>
  <c r="E99" i="1" s="1"/>
  <c r="D100" i="1"/>
  <c r="E100" i="1"/>
  <c r="K100" i="1" s="1"/>
  <c r="D101" i="1"/>
  <c r="E101" i="1" s="1"/>
  <c r="D102" i="1"/>
  <c r="E102" i="1"/>
  <c r="K102" i="1" s="1"/>
  <c r="D103" i="1"/>
  <c r="E103" i="1" s="1"/>
  <c r="K103" i="1"/>
  <c r="D104" i="1"/>
  <c r="E104" i="1"/>
  <c r="K104" i="1" s="1"/>
  <c r="D105" i="1"/>
  <c r="E105" i="1" s="1"/>
  <c r="K105" i="1" s="1"/>
  <c r="D106" i="1"/>
  <c r="E106" i="1"/>
  <c r="K106" i="1" s="1"/>
  <c r="D107" i="1"/>
  <c r="E107" i="1" s="1"/>
  <c r="K107" i="1" s="1"/>
  <c r="D108" i="1"/>
  <c r="E108" i="1"/>
  <c r="K108" i="1" s="1"/>
  <c r="D109" i="1"/>
  <c r="E109" i="1" s="1"/>
  <c r="K109" i="1" s="1"/>
  <c r="D110" i="1"/>
  <c r="E110" i="1"/>
  <c r="D111" i="1"/>
  <c r="E111" i="1" s="1"/>
  <c r="K111" i="1"/>
  <c r="D112" i="1"/>
  <c r="E112" i="1"/>
  <c r="K112" i="1" s="1"/>
  <c r="D113" i="1"/>
  <c r="E113" i="1" s="1"/>
  <c r="K113" i="1" s="1"/>
  <c r="D114" i="1"/>
  <c r="E114" i="1"/>
  <c r="K114" i="1" s="1"/>
  <c r="D115" i="1"/>
  <c r="E115" i="1" s="1"/>
  <c r="D116" i="1"/>
  <c r="E116" i="1"/>
  <c r="K116" i="1" s="1"/>
  <c r="D117" i="1"/>
  <c r="E117" i="1" s="1"/>
  <c r="D118" i="1"/>
  <c r="E118" i="1"/>
  <c r="K118" i="1" s="1"/>
  <c r="D119" i="1"/>
  <c r="E119" i="1" s="1"/>
  <c r="K119" i="1"/>
  <c r="D120" i="1"/>
  <c r="E120" i="1"/>
  <c r="K120" i="1" s="1"/>
  <c r="D121" i="1"/>
  <c r="E121" i="1" s="1"/>
  <c r="K121" i="1" s="1"/>
  <c r="D122" i="1"/>
  <c r="E122" i="1"/>
  <c r="K122" i="1" s="1"/>
  <c r="D123" i="1"/>
  <c r="E123" i="1" s="1"/>
  <c r="K123" i="1" s="1"/>
  <c r="D124" i="1"/>
  <c r="E124" i="1"/>
  <c r="K124" i="1" s="1"/>
  <c r="D125" i="1"/>
  <c r="E125" i="1" s="1"/>
  <c r="K125" i="1" s="1"/>
  <c r="D126" i="1"/>
  <c r="E126" i="1"/>
  <c r="D127" i="1"/>
  <c r="E127" i="1" s="1"/>
  <c r="K127" i="1"/>
  <c r="D128" i="1"/>
  <c r="E128" i="1"/>
  <c r="K128" i="1" s="1"/>
  <c r="D129" i="1"/>
  <c r="E129" i="1" s="1"/>
  <c r="K129" i="1" s="1"/>
  <c r="D130" i="1"/>
  <c r="E130" i="1"/>
  <c r="K130" i="1" s="1"/>
  <c r="D131" i="1"/>
  <c r="E131" i="1" s="1"/>
  <c r="D132" i="1"/>
  <c r="E132" i="1"/>
  <c r="K132" i="1" s="1"/>
  <c r="D133" i="1"/>
  <c r="E133" i="1" s="1"/>
  <c r="D134" i="1"/>
  <c r="E134" i="1"/>
  <c r="K134" i="1" s="1"/>
  <c r="D135" i="1"/>
  <c r="E135" i="1" s="1"/>
  <c r="K135" i="1"/>
  <c r="S70" i="1"/>
  <c r="T70" i="1"/>
  <c r="U70" i="1" s="1"/>
  <c r="S71" i="1"/>
  <c r="T71" i="1"/>
  <c r="U71" i="1" s="1"/>
  <c r="S72" i="1"/>
  <c r="T72" i="1"/>
  <c r="U72" i="1" s="1"/>
  <c r="S73" i="1"/>
  <c r="T73" i="1"/>
  <c r="U73" i="1" s="1"/>
  <c r="S74" i="1"/>
  <c r="T74" i="1"/>
  <c r="U74" i="1" s="1"/>
  <c r="S75" i="1"/>
  <c r="T75" i="1"/>
  <c r="U75" i="1" s="1"/>
  <c r="S76" i="1"/>
  <c r="T76" i="1"/>
  <c r="U76" i="1" s="1"/>
  <c r="S77" i="1"/>
  <c r="T77" i="1"/>
  <c r="U77" i="1" s="1"/>
  <c r="S78" i="1"/>
  <c r="T78" i="1"/>
  <c r="U78" i="1" s="1"/>
  <c r="S79" i="1"/>
  <c r="T79" i="1"/>
  <c r="U79" i="1" s="1"/>
  <c r="S80" i="1"/>
  <c r="T80" i="1"/>
  <c r="U80" i="1" s="1"/>
  <c r="S81" i="1"/>
  <c r="T81" i="1"/>
  <c r="U81" i="1" s="1"/>
  <c r="S82" i="1"/>
  <c r="T82" i="1"/>
  <c r="U82" i="1" s="1"/>
  <c r="J93" i="1" s="1"/>
  <c r="S83" i="1"/>
  <c r="T83" i="1"/>
  <c r="U83" i="1" s="1"/>
  <c r="S84" i="1"/>
  <c r="T84" i="1"/>
  <c r="U84" i="1" s="1"/>
  <c r="J95" i="1" s="1"/>
  <c r="S85" i="1"/>
  <c r="T85" i="1"/>
  <c r="U85" i="1" s="1"/>
  <c r="S86" i="1"/>
  <c r="T86" i="1"/>
  <c r="U86" i="1" s="1"/>
  <c r="J97" i="1" s="1"/>
  <c r="S87" i="1"/>
  <c r="T87" i="1"/>
  <c r="U87" i="1" s="1"/>
  <c r="S88" i="1"/>
  <c r="T88" i="1"/>
  <c r="U88" i="1" s="1"/>
  <c r="J99" i="1" s="1"/>
  <c r="S89" i="1"/>
  <c r="T89" i="1"/>
  <c r="U89" i="1" s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U100" i="1" s="1"/>
  <c r="T100" i="1"/>
  <c r="J111" i="1"/>
  <c r="S101" i="1"/>
  <c r="T101" i="1"/>
  <c r="S102" i="1"/>
  <c r="U102" i="1" s="1"/>
  <c r="J113" i="1" s="1"/>
  <c r="T102" i="1"/>
  <c r="S103" i="1"/>
  <c r="T103" i="1"/>
  <c r="S104" i="1"/>
  <c r="U104" i="1" s="1"/>
  <c r="T104" i="1"/>
  <c r="J115" i="1"/>
  <c r="S105" i="1"/>
  <c r="T105" i="1"/>
  <c r="S106" i="1"/>
  <c r="U106" i="1" s="1"/>
  <c r="J117" i="1" s="1"/>
  <c r="T106" i="1"/>
  <c r="S107" i="1"/>
  <c r="T107" i="1"/>
  <c r="S108" i="1"/>
  <c r="U108" i="1" s="1"/>
  <c r="T108" i="1"/>
  <c r="J119" i="1"/>
  <c r="S109" i="1"/>
  <c r="T109" i="1"/>
  <c r="S110" i="1"/>
  <c r="U110" i="1" s="1"/>
  <c r="J121" i="1" s="1"/>
  <c r="T110" i="1"/>
  <c r="S111" i="1"/>
  <c r="T111" i="1"/>
  <c r="S112" i="1"/>
  <c r="U112" i="1" s="1"/>
  <c r="T112" i="1"/>
  <c r="J123" i="1"/>
  <c r="S113" i="1"/>
  <c r="T113" i="1"/>
  <c r="S114" i="1"/>
  <c r="U114" i="1" s="1"/>
  <c r="J125" i="1" s="1"/>
  <c r="T114" i="1"/>
  <c r="S115" i="1"/>
  <c r="T115" i="1"/>
  <c r="S116" i="1"/>
  <c r="U116" i="1" s="1"/>
  <c r="T116" i="1"/>
  <c r="J127" i="1"/>
  <c r="S117" i="1"/>
  <c r="T117" i="1"/>
  <c r="S118" i="1"/>
  <c r="U118" i="1" s="1"/>
  <c r="J129" i="1" s="1"/>
  <c r="T118" i="1"/>
  <c r="S119" i="1"/>
  <c r="T119" i="1"/>
  <c r="S120" i="1"/>
  <c r="U120" i="1" s="1"/>
  <c r="T120" i="1"/>
  <c r="J131" i="1"/>
  <c r="S121" i="1"/>
  <c r="T121" i="1"/>
  <c r="S122" i="1"/>
  <c r="U122" i="1" s="1"/>
  <c r="J133" i="1" s="1"/>
  <c r="T122" i="1"/>
  <c r="S123" i="1"/>
  <c r="T123" i="1"/>
  <c r="S124" i="1"/>
  <c r="U124" i="1" s="1"/>
  <c r="T124" i="1"/>
  <c r="J135" i="1"/>
  <c r="H40" i="1"/>
  <c r="H42" i="1"/>
  <c r="H44" i="1"/>
  <c r="H46" i="1"/>
  <c r="H48" i="1"/>
  <c r="H50" i="1"/>
  <c r="H52" i="1"/>
  <c r="H53" i="1"/>
  <c r="H54" i="1"/>
  <c r="H56" i="1"/>
  <c r="H58" i="1"/>
  <c r="H60" i="1"/>
  <c r="H62" i="1"/>
  <c r="H64" i="1"/>
  <c r="H66" i="1"/>
  <c r="H68" i="1"/>
  <c r="H69" i="1"/>
  <c r="H70" i="1"/>
  <c r="H72" i="1"/>
  <c r="H74" i="1"/>
  <c r="H76" i="1"/>
  <c r="H78" i="1"/>
  <c r="H80" i="1"/>
  <c r="H81" i="1"/>
  <c r="H83" i="1"/>
  <c r="H85" i="1"/>
  <c r="H87" i="1"/>
  <c r="H89" i="1"/>
  <c r="H91" i="1"/>
  <c r="H93" i="1"/>
  <c r="H95" i="1"/>
  <c r="H97" i="1"/>
  <c r="H99" i="1"/>
  <c r="H111" i="1"/>
  <c r="H115" i="1"/>
  <c r="H117" i="1"/>
  <c r="H119" i="1"/>
  <c r="H121" i="1"/>
  <c r="H123" i="1"/>
  <c r="H125" i="1"/>
  <c r="H127" i="1"/>
  <c r="H131" i="1"/>
  <c r="H133" i="1"/>
  <c r="H135" i="1"/>
  <c r="H31" i="1"/>
  <c r="H32" i="1"/>
  <c r="H33" i="1"/>
  <c r="H34" i="1"/>
  <c r="H35" i="1"/>
  <c r="H36" i="1"/>
  <c r="H37" i="1"/>
  <c r="H38" i="1"/>
  <c r="H39" i="1"/>
  <c r="F84" i="1"/>
  <c r="G84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F95" i="1"/>
  <c r="G95" i="1" s="1"/>
  <c r="F96" i="1"/>
  <c r="G96" i="1" s="1"/>
  <c r="F97" i="1"/>
  <c r="G97" i="1" s="1"/>
  <c r="F98" i="1"/>
  <c r="G98" i="1" s="1"/>
  <c r="F99" i="1"/>
  <c r="F100" i="1"/>
  <c r="G100" i="1" s="1"/>
  <c r="F101" i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F111" i="1"/>
  <c r="G111" i="1" s="1"/>
  <c r="F112" i="1"/>
  <c r="G112" i="1" s="1"/>
  <c r="F113" i="1"/>
  <c r="G113" i="1" s="1"/>
  <c r="F114" i="1"/>
  <c r="G114" i="1" s="1"/>
  <c r="F115" i="1"/>
  <c r="F116" i="1"/>
  <c r="G116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F127" i="1"/>
  <c r="G127" i="1" s="1"/>
  <c r="F128" i="1"/>
  <c r="G128" i="1" s="1"/>
  <c r="F129" i="1"/>
  <c r="G129" i="1" s="1"/>
  <c r="F130" i="1"/>
  <c r="G130" i="1" s="1"/>
  <c r="F131" i="1"/>
  <c r="F132" i="1"/>
  <c r="G132" i="1" s="1"/>
  <c r="F133" i="1"/>
  <c r="F134" i="1"/>
  <c r="G134" i="1" s="1"/>
  <c r="F135" i="1"/>
  <c r="G135" i="1" s="1"/>
  <c r="I32" i="1"/>
  <c r="I33" i="1"/>
  <c r="I34" i="1"/>
  <c r="I35" i="1"/>
  <c r="I36" i="1"/>
  <c r="I37" i="1"/>
  <c r="I38" i="1"/>
  <c r="I39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5" i="1"/>
  <c r="I66" i="1"/>
  <c r="I68" i="1"/>
  <c r="I70" i="1"/>
  <c r="I72" i="1"/>
  <c r="I74" i="1"/>
  <c r="I76" i="1"/>
  <c r="I78" i="1"/>
  <c r="I80" i="1"/>
  <c r="I93" i="1"/>
  <c r="I95" i="1"/>
  <c r="I96" i="1"/>
  <c r="I97" i="1"/>
  <c r="I98" i="1"/>
  <c r="I99" i="1"/>
  <c r="I100" i="1"/>
  <c r="I111" i="1"/>
  <c r="I115" i="1"/>
  <c r="I117" i="1"/>
  <c r="I119" i="1"/>
  <c r="I121" i="1"/>
  <c r="I123" i="1"/>
  <c r="I125" i="1"/>
  <c r="I127" i="1"/>
  <c r="I131" i="1"/>
  <c r="I133" i="1"/>
  <c r="I135" i="1"/>
  <c r="I31" i="1"/>
  <c r="S14" i="1"/>
  <c r="T14" i="1" s="1"/>
  <c r="S16" i="1"/>
  <c r="T16" i="1" s="1"/>
  <c r="S17" i="1"/>
  <c r="T17" i="1" s="1"/>
  <c r="S18" i="1"/>
  <c r="T18" i="1" s="1"/>
  <c r="S19" i="1"/>
  <c r="T19" i="1" s="1"/>
  <c r="S20" i="1"/>
  <c r="T20" i="1" s="1"/>
  <c r="R21" i="1"/>
  <c r="S21" i="1"/>
  <c r="T21" i="1"/>
  <c r="R22" i="1"/>
  <c r="S22" i="1"/>
  <c r="T22" i="1" s="1"/>
  <c r="R23" i="1"/>
  <c r="T23" i="1" s="1"/>
  <c r="S23" i="1"/>
  <c r="R20" i="1"/>
  <c r="R19" i="1"/>
  <c r="R18" i="1"/>
  <c r="R17" i="1"/>
  <c r="R16" i="1"/>
  <c r="R14" i="1"/>
  <c r="K85" i="1" l="1"/>
  <c r="G85" i="1"/>
  <c r="J79" i="1"/>
  <c r="H79" i="1"/>
  <c r="I79" i="1"/>
  <c r="J75" i="1"/>
  <c r="H75" i="1"/>
  <c r="I75" i="1"/>
  <c r="J53" i="1"/>
  <c r="I53" i="1"/>
  <c r="J51" i="1"/>
  <c r="H51" i="1"/>
  <c r="I51" i="1"/>
  <c r="J47" i="1"/>
  <c r="H47" i="1"/>
  <c r="I47" i="1"/>
  <c r="J43" i="1"/>
  <c r="I43" i="1"/>
  <c r="I69" i="1"/>
  <c r="H129" i="1"/>
  <c r="H113" i="1"/>
  <c r="H73" i="1"/>
  <c r="K131" i="1"/>
  <c r="G131" i="1"/>
  <c r="K126" i="1"/>
  <c r="G126" i="1"/>
  <c r="K99" i="1"/>
  <c r="G99" i="1"/>
  <c r="K94" i="1"/>
  <c r="G94" i="1"/>
  <c r="K117" i="1"/>
  <c r="D32" i="1"/>
  <c r="E31" i="1"/>
  <c r="J59" i="1"/>
  <c r="H59" i="1"/>
  <c r="I59" i="1"/>
  <c r="J55" i="1"/>
  <c r="H55" i="1"/>
  <c r="I55" i="1"/>
  <c r="J49" i="1"/>
  <c r="H49" i="1"/>
  <c r="I49" i="1"/>
  <c r="J45" i="1"/>
  <c r="H45" i="1"/>
  <c r="I45" i="1"/>
  <c r="J41" i="1"/>
  <c r="H41" i="1"/>
  <c r="I41" i="1"/>
  <c r="I73" i="1"/>
  <c r="F117" i="1"/>
  <c r="G117" i="1" s="1"/>
  <c r="F85" i="1"/>
  <c r="H77" i="1"/>
  <c r="H61" i="1"/>
  <c r="H43" i="1"/>
  <c r="J100" i="1"/>
  <c r="H100" i="1"/>
  <c r="J98" i="1"/>
  <c r="H98" i="1"/>
  <c r="J96" i="1"/>
  <c r="H96" i="1"/>
  <c r="J94" i="1"/>
  <c r="H94" i="1"/>
  <c r="I94" i="1"/>
  <c r="H92" i="1"/>
  <c r="H90" i="1"/>
  <c r="H88" i="1"/>
  <c r="H86" i="1"/>
  <c r="H84" i="1"/>
  <c r="H82" i="1"/>
  <c r="K133" i="1"/>
  <c r="G133" i="1"/>
  <c r="K101" i="1"/>
  <c r="G101" i="1"/>
  <c r="K81" i="1"/>
  <c r="F81" i="1"/>
  <c r="G81" i="1" s="1"/>
  <c r="J71" i="1"/>
  <c r="H71" i="1"/>
  <c r="I71" i="1"/>
  <c r="J67" i="1"/>
  <c r="H67" i="1"/>
  <c r="I67" i="1"/>
  <c r="J63" i="1"/>
  <c r="H63" i="1"/>
  <c r="I63" i="1"/>
  <c r="J57" i="1"/>
  <c r="I57" i="1"/>
  <c r="I129" i="1"/>
  <c r="I113" i="1"/>
  <c r="I77" i="1"/>
  <c r="I61" i="1"/>
  <c r="H65" i="1"/>
  <c r="K115" i="1"/>
  <c r="G115" i="1"/>
  <c r="K110" i="1"/>
  <c r="G110" i="1"/>
  <c r="F83" i="1"/>
  <c r="G83" i="1" s="1"/>
  <c r="K83" i="1"/>
  <c r="U123" i="1"/>
  <c r="U119" i="1"/>
  <c r="U115" i="1"/>
  <c r="U111" i="1"/>
  <c r="U107" i="1"/>
  <c r="U103" i="1"/>
  <c r="U99" i="1"/>
  <c r="U97" i="1"/>
  <c r="U95" i="1"/>
  <c r="U93" i="1"/>
  <c r="U91" i="1"/>
  <c r="F82" i="1"/>
  <c r="G82" i="1" s="1"/>
  <c r="K82" i="1"/>
  <c r="U121" i="1"/>
  <c r="U117" i="1"/>
  <c r="U113" i="1"/>
  <c r="U109" i="1"/>
  <c r="U105" i="1"/>
  <c r="U101" i="1"/>
  <c r="U98" i="1"/>
  <c r="U96" i="1"/>
  <c r="U94" i="1"/>
  <c r="U92" i="1"/>
  <c r="U90" i="1"/>
  <c r="J120" i="1" l="1"/>
  <c r="H120" i="1"/>
  <c r="I120" i="1"/>
  <c r="J108" i="1"/>
  <c r="H108" i="1"/>
  <c r="I108" i="1"/>
  <c r="J101" i="1"/>
  <c r="I101" i="1"/>
  <c r="H101" i="1"/>
  <c r="H136" i="1" s="1"/>
  <c r="J109" i="1"/>
  <c r="H109" i="1"/>
  <c r="I109" i="1"/>
  <c r="J124" i="1"/>
  <c r="H124" i="1"/>
  <c r="I124" i="1"/>
  <c r="J102" i="1"/>
  <c r="H102" i="1"/>
  <c r="I102" i="1"/>
  <c r="J110" i="1"/>
  <c r="H110" i="1"/>
  <c r="I110" i="1"/>
  <c r="J126" i="1"/>
  <c r="H126" i="1"/>
  <c r="I126" i="1"/>
  <c r="D33" i="1"/>
  <c r="E32" i="1"/>
  <c r="G31" i="1"/>
  <c r="F31" i="1"/>
  <c r="J103" i="1"/>
  <c r="H103" i="1"/>
  <c r="I103" i="1"/>
  <c r="J112" i="1"/>
  <c r="H112" i="1"/>
  <c r="I112" i="1"/>
  <c r="J128" i="1"/>
  <c r="H128" i="1"/>
  <c r="I128" i="1"/>
  <c r="J104" i="1"/>
  <c r="H104" i="1"/>
  <c r="I104" i="1"/>
  <c r="J114" i="1"/>
  <c r="H114" i="1"/>
  <c r="I114" i="1"/>
  <c r="J130" i="1"/>
  <c r="H130" i="1"/>
  <c r="I130" i="1"/>
  <c r="J107" i="1"/>
  <c r="H107" i="1"/>
  <c r="I107" i="1"/>
  <c r="J122" i="1"/>
  <c r="H122" i="1"/>
  <c r="I122" i="1"/>
  <c r="J105" i="1"/>
  <c r="I105" i="1"/>
  <c r="H105" i="1"/>
  <c r="J116" i="1"/>
  <c r="H116" i="1"/>
  <c r="I116" i="1"/>
  <c r="J132" i="1"/>
  <c r="H132" i="1"/>
  <c r="I132" i="1"/>
  <c r="J106" i="1"/>
  <c r="H106" i="1"/>
  <c r="I106" i="1"/>
  <c r="J118" i="1"/>
  <c r="H118" i="1"/>
  <c r="I118" i="1"/>
  <c r="J134" i="1"/>
  <c r="H134" i="1"/>
  <c r="I134" i="1"/>
  <c r="E33" i="1" l="1"/>
  <c r="D34" i="1"/>
  <c r="F32" i="1"/>
  <c r="G32" i="1" l="1"/>
  <c r="E34" i="1"/>
  <c r="D35" i="1"/>
  <c r="F33" i="1"/>
  <c r="D36" i="1" l="1"/>
  <c r="E35" i="1"/>
  <c r="F34" i="1"/>
  <c r="G34" i="1" s="1"/>
  <c r="G33" i="1"/>
  <c r="K32" i="1"/>
  <c r="F35" i="1" l="1"/>
  <c r="G35" i="1" s="1"/>
  <c r="K35" i="1" s="1"/>
  <c r="K33" i="1"/>
  <c r="K34" i="1" s="1"/>
  <c r="E36" i="1"/>
  <c r="D37" i="1"/>
  <c r="F36" i="1" l="1"/>
  <c r="G36" i="1" s="1"/>
  <c r="K36" i="1" s="1"/>
  <c r="E37" i="1"/>
  <c r="D38" i="1"/>
  <c r="E38" i="1" l="1"/>
  <c r="D39" i="1"/>
  <c r="F37" i="1"/>
  <c r="G37" i="1" s="1"/>
  <c r="K37" i="1" s="1"/>
  <c r="E39" i="1" l="1"/>
  <c r="D40" i="1"/>
  <c r="K38" i="1"/>
  <c r="F38" i="1"/>
  <c r="G38" i="1"/>
  <c r="D41" i="1" l="1"/>
  <c r="E40" i="1"/>
  <c r="G39" i="1"/>
  <c r="K39" i="1" s="1"/>
  <c r="F39" i="1"/>
  <c r="F40" i="1" l="1"/>
  <c r="G40" i="1" s="1"/>
  <c r="K40" i="1" s="1"/>
  <c r="E41" i="1"/>
  <c r="D42" i="1"/>
  <c r="F41" i="1" l="1"/>
  <c r="G41" i="1" s="1"/>
  <c r="K41" i="1" s="1"/>
  <c r="E42" i="1"/>
  <c r="D43" i="1"/>
  <c r="D44" i="1" l="1"/>
  <c r="E43" i="1"/>
  <c r="F42" i="1"/>
  <c r="G42" i="1"/>
  <c r="K42" i="1" s="1"/>
  <c r="F43" i="1" l="1"/>
  <c r="G43" i="1" s="1"/>
  <c r="K43" i="1" s="1"/>
  <c r="E44" i="1"/>
  <c r="D45" i="1"/>
  <c r="E45" i="1" l="1"/>
  <c r="D46" i="1"/>
  <c r="F44" i="1"/>
  <c r="G44" i="1" s="1"/>
  <c r="K44" i="1" s="1"/>
  <c r="E46" i="1" l="1"/>
  <c r="D47" i="1"/>
  <c r="F45" i="1"/>
  <c r="G45" i="1"/>
  <c r="K45" i="1"/>
  <c r="E47" i="1" l="1"/>
  <c r="D48" i="1"/>
  <c r="F46" i="1"/>
  <c r="G46" i="1"/>
  <c r="K46" i="1" s="1"/>
  <c r="D49" i="1" l="1"/>
  <c r="E48" i="1"/>
  <c r="F47" i="1"/>
  <c r="G47" i="1" s="1"/>
  <c r="K47" i="1" s="1"/>
  <c r="F48" i="1" l="1"/>
  <c r="G48" i="1" s="1"/>
  <c r="K48" i="1" s="1"/>
  <c r="E49" i="1"/>
  <c r="D50" i="1"/>
  <c r="F49" i="1" l="1"/>
  <c r="G49" i="1" s="1"/>
  <c r="K49" i="1" s="1"/>
  <c r="E50" i="1"/>
  <c r="D51" i="1"/>
  <c r="D52" i="1" l="1"/>
  <c r="E51" i="1"/>
  <c r="F50" i="1"/>
  <c r="G50" i="1" s="1"/>
  <c r="K50" i="1" s="1"/>
  <c r="G51" i="1" l="1"/>
  <c r="K51" i="1" s="1"/>
  <c r="F51" i="1"/>
  <c r="E52" i="1"/>
  <c r="D53" i="1"/>
  <c r="F52" i="1" l="1"/>
  <c r="G52" i="1" s="1"/>
  <c r="K52" i="1" s="1"/>
  <c r="E53" i="1"/>
  <c r="D54" i="1"/>
  <c r="F53" i="1" l="1"/>
  <c r="G53" i="1" s="1"/>
  <c r="K53" i="1" s="1"/>
  <c r="E54" i="1"/>
  <c r="D55" i="1"/>
  <c r="E55" i="1" l="1"/>
  <c r="D56" i="1"/>
  <c r="F54" i="1"/>
  <c r="G54" i="1"/>
  <c r="K54" i="1" s="1"/>
  <c r="D57" i="1" l="1"/>
  <c r="E56" i="1"/>
  <c r="F55" i="1"/>
  <c r="G55" i="1" s="1"/>
  <c r="K55" i="1" s="1"/>
  <c r="F56" i="1" l="1"/>
  <c r="G56" i="1" s="1"/>
  <c r="K56" i="1" s="1"/>
  <c r="E57" i="1"/>
  <c r="D58" i="1"/>
  <c r="E58" i="1" l="1"/>
  <c r="D59" i="1"/>
  <c r="F57" i="1"/>
  <c r="G57" i="1"/>
  <c r="K57" i="1"/>
  <c r="D60" i="1" l="1"/>
  <c r="E59" i="1"/>
  <c r="F58" i="1"/>
  <c r="G58" i="1"/>
  <c r="K58" i="1" s="1"/>
  <c r="F59" i="1" l="1"/>
  <c r="G59" i="1" s="1"/>
  <c r="K59" i="1" s="1"/>
  <c r="E60" i="1"/>
  <c r="D61" i="1"/>
  <c r="E61" i="1" l="1"/>
  <c r="D62" i="1"/>
  <c r="F60" i="1"/>
  <c r="G60" i="1" s="1"/>
  <c r="K60" i="1" s="1"/>
  <c r="E62" i="1" l="1"/>
  <c r="D63" i="1"/>
  <c r="F61" i="1"/>
  <c r="G61" i="1"/>
  <c r="K61" i="1"/>
  <c r="E63" i="1" l="1"/>
  <c r="D64" i="1"/>
  <c r="F62" i="1"/>
  <c r="G62" i="1" s="1"/>
  <c r="K62" i="1" s="1"/>
  <c r="D65" i="1" l="1"/>
  <c r="E64" i="1"/>
  <c r="F63" i="1"/>
  <c r="G63" i="1" s="1"/>
  <c r="K63" i="1" s="1"/>
  <c r="F64" i="1" l="1"/>
  <c r="G64" i="1" s="1"/>
  <c r="K64" i="1" s="1"/>
  <c r="E65" i="1"/>
  <c r="D66" i="1"/>
  <c r="F65" i="1" l="1"/>
  <c r="G65" i="1"/>
  <c r="K65" i="1"/>
  <c r="E66" i="1"/>
  <c r="D67" i="1"/>
  <c r="F66" i="1" l="1"/>
  <c r="G66" i="1"/>
  <c r="K66" i="1"/>
  <c r="E67" i="1"/>
  <c r="D68" i="1"/>
  <c r="F67" i="1" l="1"/>
  <c r="G67" i="1" s="1"/>
  <c r="K67" i="1" s="1"/>
  <c r="E68" i="1"/>
  <c r="D69" i="1"/>
  <c r="E69" i="1" l="1"/>
  <c r="D70" i="1"/>
  <c r="F68" i="1"/>
  <c r="G68" i="1" s="1"/>
  <c r="K68" i="1" s="1"/>
  <c r="E70" i="1" l="1"/>
  <c r="D71" i="1"/>
  <c r="F69" i="1"/>
  <c r="G69" i="1" s="1"/>
  <c r="K69" i="1" s="1"/>
  <c r="E71" i="1" l="1"/>
  <c r="D72" i="1"/>
  <c r="F70" i="1"/>
  <c r="G70" i="1"/>
  <c r="K70" i="1"/>
  <c r="E72" i="1" l="1"/>
  <c r="D73" i="1"/>
  <c r="F71" i="1"/>
  <c r="G71" i="1"/>
  <c r="K71" i="1"/>
  <c r="E73" i="1" l="1"/>
  <c r="D74" i="1"/>
  <c r="F72" i="1"/>
  <c r="G72" i="1" s="1"/>
  <c r="K72" i="1" s="1"/>
  <c r="E74" i="1" l="1"/>
  <c r="D75" i="1"/>
  <c r="F73" i="1"/>
  <c r="G73" i="1" s="1"/>
  <c r="K73" i="1" s="1"/>
  <c r="E75" i="1" l="1"/>
  <c r="D76" i="1"/>
  <c r="F74" i="1"/>
  <c r="G74" i="1"/>
  <c r="K74" i="1"/>
  <c r="E76" i="1" l="1"/>
  <c r="D77" i="1"/>
  <c r="F75" i="1"/>
  <c r="G75" i="1"/>
  <c r="K75" i="1"/>
  <c r="E77" i="1" l="1"/>
  <c r="D78" i="1"/>
  <c r="F76" i="1"/>
  <c r="G76" i="1" s="1"/>
  <c r="K76" i="1" s="1"/>
  <c r="D79" i="1" l="1"/>
  <c r="E78" i="1"/>
  <c r="F77" i="1"/>
  <c r="G77" i="1" s="1"/>
  <c r="K77" i="1" s="1"/>
  <c r="F78" i="1" l="1"/>
  <c r="G78" i="1" s="1"/>
  <c r="K78" i="1" s="1"/>
  <c r="E79" i="1"/>
  <c r="D80" i="1"/>
  <c r="E80" i="1" l="1"/>
  <c r="D136" i="1"/>
  <c r="F79" i="1"/>
  <c r="G79" i="1"/>
  <c r="K79" i="1" s="1"/>
  <c r="K80" i="1" l="1"/>
  <c r="K136" i="1" s="1"/>
  <c r="L25" i="1" s="1"/>
  <c r="F80" i="1"/>
  <c r="F136" i="1" s="1"/>
  <c r="G80" i="1"/>
  <c r="G136" i="1" s="1"/>
  <c r="E136" i="1"/>
  <c r="L26" i="1" l="1"/>
  <c r="L24" i="1"/>
  <c r="J90" i="1"/>
  <c r="J84" i="1"/>
  <c r="J87" i="1"/>
  <c r="J88" i="1"/>
  <c r="J89" i="1"/>
  <c r="J86" i="1"/>
  <c r="J85" i="1"/>
  <c r="J81" i="1"/>
  <c r="J92" i="1"/>
  <c r="J82" i="1"/>
  <c r="J91" i="1"/>
  <c r="J83" i="1"/>
  <c r="J136" i="1" l="1"/>
  <c r="L28" i="1" s="1"/>
  <c r="I81" i="1"/>
  <c r="I87" i="1"/>
  <c r="I92" i="1"/>
  <c r="I91" i="1"/>
  <c r="I83" i="1"/>
  <c r="I88" i="1"/>
  <c r="I85" i="1"/>
  <c r="I84" i="1"/>
  <c r="I89" i="1"/>
  <c r="I82" i="1"/>
  <c r="I90" i="1"/>
  <c r="I86" i="1"/>
  <c r="I136" i="1" l="1"/>
</calcChain>
</file>

<file path=xl/sharedStrings.xml><?xml version="1.0" encoding="utf-8"?>
<sst xmlns="http://schemas.openxmlformats.org/spreadsheetml/2006/main" count="119" uniqueCount="57">
  <si>
    <t xml:space="preserve">of contributors relative to retirees, the prevailing rate of inflation, and the degree of progressivity </t>
  </si>
  <si>
    <t>in taxes relative to payout distributions. We do not address here the rate of inflation or redistribution.</t>
  </si>
  <si>
    <t>Sustainable</t>
  </si>
  <si>
    <t>Sustainability</t>
  </si>
  <si>
    <t>Maximum Basic Payout Rate</t>
  </si>
  <si>
    <t>Maximum Reinvested Payout Rate</t>
  </si>
  <si>
    <t>Non-reinvested Solvency Rate</t>
  </si>
  <si>
    <t>Reinvested Solvency Rate</t>
  </si>
  <si>
    <t>Pay As You Go Public Insurance Systems - Single Individual Simulation</t>
  </si>
  <si>
    <t>Baseline</t>
  </si>
  <si>
    <t>Scenarios:</t>
  </si>
  <si>
    <t>Augmented Tax Rate, Higher Payout</t>
  </si>
  <si>
    <t>Base Tax, Higher Growth in PC Income</t>
  </si>
  <si>
    <t>Higher payout, base tax, reinvestment</t>
  </si>
  <si>
    <t>Higher payout with reinvestment</t>
  </si>
  <si>
    <t>©2006, 2000</t>
  </si>
  <si>
    <t>P. LeBel</t>
  </si>
  <si>
    <t xml:space="preserve">     A useful way of evaluating alternative pension systems is in terms of a simulation of a public</t>
  </si>
  <si>
    <t>sector pay as you go (PAYG) tax system in comparision to a private sector annuity system.  We</t>
  </si>
  <si>
    <t>simulate here both kinds of systems, from which one can make comparisons based on underlying</t>
  </si>
  <si>
    <t>assumptions regarding interest rates, life expectancy, and administrative costs.  In each instance,</t>
  </si>
  <si>
    <t>one should then consider any pension system relative to a common opportunity cost, which we</t>
  </si>
  <si>
    <t>define here as real per capita income.</t>
  </si>
  <si>
    <t xml:space="preserve">     Consider first, a standard pay as you go social security system.  Payroll tax deductions are</t>
  </si>
  <si>
    <t>applied against monthly income (which we annualize here), which after a stipulated period of</t>
  </si>
  <si>
    <t>contributions, enables one to receive an annuity, based on various assumptions regarding payout</t>
  </si>
  <si>
    <t>Age</t>
  </si>
  <si>
    <t>Income</t>
  </si>
  <si>
    <t>Annual Growth Rate of Per Capita Income</t>
  </si>
  <si>
    <t>Contributions</t>
  </si>
  <si>
    <t>Retirement Age</t>
  </si>
  <si>
    <t>Life Expectancy</t>
  </si>
  <si>
    <t>Base Year Earnings</t>
  </si>
  <si>
    <t>Annual Payout Rate(65+years)</t>
  </si>
  <si>
    <t>Cost</t>
  </si>
  <si>
    <t>Administration</t>
  </si>
  <si>
    <t>Balance</t>
  </si>
  <si>
    <t>Gross</t>
  </si>
  <si>
    <t>Retirement</t>
  </si>
  <si>
    <t>Payments</t>
  </si>
  <si>
    <t>Sum:</t>
  </si>
  <si>
    <t>Reinvested</t>
  </si>
  <si>
    <t xml:space="preserve"> Balance</t>
  </si>
  <si>
    <t>Administrative Cost per dollar of Deposits</t>
  </si>
  <si>
    <t>Depository Interest Rate</t>
  </si>
  <si>
    <t>Control Panel</t>
  </si>
  <si>
    <t>Pay As You Go Public versus Private Annuity Pension Systems</t>
  </si>
  <si>
    <t>Private Pension Annuity Systems</t>
  </si>
  <si>
    <t xml:space="preserve">     Most public pension programs rely on a pay as you go basis.  As such, they typically do not invest the</t>
  </si>
  <si>
    <t>accumulating principal of contributions to generate an individual self-financing pension.  In contrast, private</t>
  </si>
  <si>
    <t xml:space="preserve">sector pensions invest contributions to generate various levels of returns, and are adjusted for individual </t>
  </si>
  <si>
    <t>preferences toward risk.  Some private pensions are taxable, while others are tax exempt until pension payouts</t>
  </si>
  <si>
    <t>are made.  In this case, we can view the annual contributions based on one's self "tax" rate, and</t>
  </si>
  <si>
    <t>against which the principal accumulates according to an underlying depository interest rate. In this case</t>
  </si>
  <si>
    <t>the reinvested balance determines the basis against which a designated annual payout rate is selected.</t>
  </si>
  <si>
    <t>Tax/Contribution Rate</t>
  </si>
  <si>
    <t>rates and life expectancy.  Payout levels are defined in relation to current contributions, the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</si>
</sst>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&quot;$&quot;#,##0.00"/>
    <numFmt numFmtId="166" formatCode="0.0000"/>
    <numFmt numFmtId="167" formatCode="0.\ "/>
  </numFmts>
  <fonts count="10">
    <font>
      <sz val="9"/>
      <name val="Helv"/>
    </font>
    <font>
      <b/>
      <sz val="9"/>
      <name val="Helv"/>
    </font>
    <font>
      <sz val="9"/>
      <name val="Helv"/>
    </font>
    <font>
      <sz val="12"/>
      <name val="Helv"/>
    </font>
    <font>
      <b/>
      <sz val="12"/>
      <name val="Helv"/>
    </font>
    <font>
      <b/>
      <sz val="12"/>
      <color indexed="12"/>
      <name val="Helv"/>
    </font>
    <font>
      <sz val="10"/>
      <name val="Helv"/>
    </font>
    <font>
      <b/>
      <sz val="10"/>
      <name val="Helv"/>
    </font>
    <font>
      <b/>
      <sz val="10"/>
      <color indexed="12"/>
      <name val="Helv"/>
    </font>
    <font>
      <b/>
      <sz val="10"/>
      <color indexed="8"/>
      <name val="Helv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4" fillId="0" borderId="0" xfId="0" applyFont="1"/>
    <xf numFmtId="164" fontId="2" fillId="0" borderId="4" xfId="0" applyNumberFormat="1" applyFont="1" applyBorder="1"/>
    <xf numFmtId="164" fontId="6" fillId="0" borderId="4" xfId="0" applyNumberFormat="1" applyFont="1" applyBorder="1"/>
    <xf numFmtId="0" fontId="7" fillId="0" borderId="0" xfId="0" applyFont="1" applyAlignment="1">
      <alignment horizontal="right"/>
    </xf>
    <xf numFmtId="165" fontId="6" fillId="0" borderId="0" xfId="0" applyNumberFormat="1" applyFont="1"/>
    <xf numFmtId="165" fontId="2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164" fontId="6" fillId="0" borderId="8" xfId="0" applyNumberFormat="1" applyFont="1" applyBorder="1"/>
    <xf numFmtId="10" fontId="6" fillId="0" borderId="9" xfId="0" applyNumberFormat="1" applyFont="1" applyBorder="1"/>
    <xf numFmtId="0" fontId="6" fillId="0" borderId="9" xfId="0" applyFont="1" applyBorder="1"/>
    <xf numFmtId="10" fontId="6" fillId="0" borderId="10" xfId="0" applyNumberFormat="1" applyFont="1" applyBorder="1"/>
    <xf numFmtId="164" fontId="6" fillId="0" borderId="11" xfId="0" applyNumberFormat="1" applyFont="1" applyBorder="1"/>
    <xf numFmtId="166" fontId="6" fillId="0" borderId="12" xfId="0" applyNumberFormat="1" applyFont="1" applyBorder="1"/>
    <xf numFmtId="164" fontId="6" fillId="0" borderId="13" xfId="0" applyNumberFormat="1" applyFont="1" applyBorder="1"/>
    <xf numFmtId="0" fontId="2" fillId="0" borderId="5" xfId="0" applyFont="1" applyBorder="1"/>
    <xf numFmtId="0" fontId="1" fillId="0" borderId="5" xfId="0" applyFont="1" applyBorder="1"/>
    <xf numFmtId="0" fontId="3" fillId="0" borderId="1" xfId="0" applyFont="1" applyBorder="1"/>
    <xf numFmtId="166" fontId="6" fillId="0" borderId="13" xfId="0" applyNumberFormat="1" applyFont="1" applyBorder="1"/>
    <xf numFmtId="0" fontId="8" fillId="0" borderId="2" xfId="0" applyFont="1" applyBorder="1" applyAlignment="1">
      <alignment horizontal="center"/>
    </xf>
    <xf numFmtId="167" fontId="5" fillId="0" borderId="1" xfId="0" applyNumberFormat="1" applyFont="1" applyBorder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8" fillId="0" borderId="0" xfId="0" applyFont="1" applyBorder="1" applyAlignment="1">
      <alignment horizontal="center"/>
    </xf>
    <xf numFmtId="164" fontId="6" fillId="0" borderId="14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10" fontId="6" fillId="0" borderId="15" xfId="0" applyNumberFormat="1" applyFont="1" applyBorder="1" applyAlignment="1">
      <alignment horizontal="right"/>
    </xf>
    <xf numFmtId="1" fontId="6" fillId="0" borderId="15" xfId="0" applyNumberFormat="1" applyFont="1" applyBorder="1" applyAlignment="1">
      <alignment horizontal="right"/>
    </xf>
    <xf numFmtId="166" fontId="6" fillId="0" borderId="15" xfId="0" applyNumberFormat="1" applyFont="1" applyBorder="1" applyAlignment="1">
      <alignment horizontal="right"/>
    </xf>
    <xf numFmtId="166" fontId="6" fillId="0" borderId="16" xfId="0" applyNumberFormat="1" applyFont="1" applyBorder="1" applyAlignment="1">
      <alignment horizontal="right"/>
    </xf>
    <xf numFmtId="166" fontId="6" fillId="0" borderId="0" xfId="0" applyNumberFormat="1" applyFont="1" applyBorder="1"/>
    <xf numFmtId="167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165" fontId="7" fillId="0" borderId="0" xfId="0" applyNumberFormat="1" applyFont="1"/>
    <xf numFmtId="167" fontId="7" fillId="0" borderId="0" xfId="0" applyNumberFormat="1" applyFont="1" applyBorder="1"/>
    <xf numFmtId="0" fontId="9" fillId="0" borderId="0" xfId="0" applyFont="1" applyBorder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5116772046235921"/>
          <c:y val="2.42726051783878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325983360776983"/>
          <c:y val="0.19903536246278053"/>
          <c:w val="0.8511905490649766"/>
          <c:h val="0.50972470874614528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A-DA46-9688-76CA28C488E7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A-DA46-9688-76CA28C488E7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A-DA46-9688-76CA28C488E7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4A-DA46-9688-76CA28C48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270207"/>
        <c:axId val="1"/>
      </c:lineChart>
      <c:catAx>
        <c:axId val="39827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9827020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141430947061243E-2"/>
          <c:y val="0.8349776181365427"/>
          <c:w val="0.86514449249227121"/>
          <c:h val="0.111653983820584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6905310365301085"/>
          <c:y val="2.5641932572860557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190839255903536"/>
          <c:y val="0.17949352801002388"/>
          <c:w val="0.86193272566746382"/>
          <c:h val="0.51283865145721108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9-874C-882F-179111BF6F99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9-874C-882F-179111BF6F99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59-874C-882F-179111BF6F99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9-874C-882F-179111BF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27167"/>
        <c:axId val="1"/>
      </c:lineChart>
      <c:catAx>
        <c:axId val="35082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50827167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858533320481625E-2"/>
          <c:y val="0.77951475021496086"/>
          <c:w val="0.9428877330505957"/>
          <c:h val="0.148723208922591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7102701851622701"/>
          <c:y val="2.415537283074903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589488863000042"/>
          <c:y val="0.17874975894754286"/>
          <c:w val="0.84800896680962556"/>
          <c:h val="0.59905324620257605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0443-BFBD-C946DF6AA18F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8-0443-BFBD-C946DF6AA18F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8-0443-BFBD-C946DF6AA18F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78-0443-BFBD-C946DF6A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993583"/>
        <c:axId val="1"/>
      </c:lineChart>
      <c:catAx>
        <c:axId val="3959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95993583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85882457924763E-2"/>
          <c:y val="0.85026912364236606"/>
          <c:w val="0.92402097503905978"/>
          <c:h val="0.125607938719894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7062138855874365"/>
          <c:y val="1.8349244191927058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559629991129742"/>
          <c:y val="0.16973050877532528"/>
          <c:w val="0.85310694279371824"/>
          <c:h val="0.56882656994973879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2-2344-AE17-36E4BD2763D0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2-2344-AE17-36E4BD2763D0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2-2344-AE17-36E4BD2763D0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62-2344-AE17-36E4BD276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087631"/>
        <c:axId val="1"/>
      </c:lineChart>
      <c:catAx>
        <c:axId val="4380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43808763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275570172947087"/>
          <c:y val="0.72020783453313697"/>
          <c:w val="0.53082209773831357"/>
          <c:h val="0.270651351830924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7062138855874365"/>
          <c:y val="2.4155372830749033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559629991129742"/>
          <c:y val="0.17874975894754286"/>
          <c:w val="0.85310694279371824"/>
          <c:h val="0.55557357510722782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5-784F-A12D-D847FFD66FF3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5-784F-A12D-D847FFD66FF3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75-784F-A12D-D847FFD66FF3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75-784F-A12D-D847FFD66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763855"/>
        <c:axId val="1"/>
      </c:lineChart>
      <c:catAx>
        <c:axId val="4377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437763855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356234133035516"/>
          <c:y val="0.70533688665787186"/>
          <c:w val="0.53082209773831357"/>
          <c:h val="0.28503339940283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D4"/>
                </a:solidFill>
                <a:latin typeface="Helv"/>
                <a:ea typeface="Helv"/>
                <a:cs typeface="Helv"/>
              </a:defRPr>
            </a:pPr>
            <a:r>
              <a:rPr lang="en-US"/>
              <a:t>Alternative Social Insurance Age-Contributions Profiles</a:t>
            </a:r>
          </a:p>
        </c:rich>
      </c:tx>
      <c:layout>
        <c:manualLayout>
          <c:xMode val="edge"/>
          <c:yMode val="edge"/>
          <c:x val="0.16905310365301085"/>
          <c:y val="1.9048298624283894E-2"/>
        </c:manualLayout>
      </c:layout>
      <c:overlay val="0"/>
      <c:spPr>
        <a:noFill/>
        <a:ln w="25400">
          <a:solidFill>
            <a:srgbClr val="DD0806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1190839255903536"/>
          <c:y val="0.18095883693069698"/>
          <c:w val="0.86669478492529506"/>
          <c:h val="0.55716273476030387"/>
        </c:manualLayout>
      </c:layout>
      <c:lineChart>
        <c:grouping val="standard"/>
        <c:varyColors val="0"/>
        <c:ser>
          <c:idx val="2"/>
          <c:order val="0"/>
          <c:tx>
            <c:strRef>
              <c:f>Sheet1!$E$30</c:f>
              <c:strCache>
                <c:ptCount val="1"/>
                <c:pt idx="0">
                  <c:v>Contributions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Sheet1!$E$31:$E$135</c:f>
              <c:numCache>
                <c:formatCode>"$"#,##0</c:formatCode>
                <c:ptCount val="105"/>
                <c:pt idx="0">
                  <c:v>1500</c:v>
                </c:pt>
                <c:pt idx="1">
                  <c:v>1552.5</c:v>
                </c:pt>
                <c:pt idx="2">
                  <c:v>1606.8374999999996</c:v>
                </c:pt>
                <c:pt idx="3">
                  <c:v>1663.0768124999995</c:v>
                </c:pt>
                <c:pt idx="4">
                  <c:v>1721.2845009374994</c:v>
                </c:pt>
                <c:pt idx="5">
                  <c:v>1781.5294584703115</c:v>
                </c:pt>
                <c:pt idx="6">
                  <c:v>1843.8829895167726</c:v>
                </c:pt>
                <c:pt idx="7">
                  <c:v>1908.4188941498594</c:v>
                </c:pt>
                <c:pt idx="8">
                  <c:v>1975.2135554451042</c:v>
                </c:pt>
                <c:pt idx="9">
                  <c:v>2044.3460298856826</c:v>
                </c:pt>
                <c:pt idx="10">
                  <c:v>2115.8981409316816</c:v>
                </c:pt>
                <c:pt idx="11">
                  <c:v>2189.9545758642903</c:v>
                </c:pt>
                <c:pt idx="12">
                  <c:v>2266.6029860195399</c:v>
                </c:pt>
                <c:pt idx="13">
                  <c:v>2345.9340905302238</c:v>
                </c:pt>
                <c:pt idx="14">
                  <c:v>2428.0417836987813</c:v>
                </c:pt>
                <c:pt idx="15">
                  <c:v>2513.023246128239</c:v>
                </c:pt>
                <c:pt idx="16">
                  <c:v>2600.9790597427273</c:v>
                </c:pt>
                <c:pt idx="17">
                  <c:v>2692.0133268337222</c:v>
                </c:pt>
                <c:pt idx="18">
                  <c:v>2786.2337932729024</c:v>
                </c:pt>
                <c:pt idx="19">
                  <c:v>2883.7519760374535</c:v>
                </c:pt>
                <c:pt idx="20">
                  <c:v>2984.683295198764</c:v>
                </c:pt>
                <c:pt idx="21">
                  <c:v>3089.1472105307203</c:v>
                </c:pt>
                <c:pt idx="22">
                  <c:v>3197.2673628992952</c:v>
                </c:pt>
                <c:pt idx="23">
                  <c:v>3309.1717206007702</c:v>
                </c:pt>
                <c:pt idx="24">
                  <c:v>3424.9927308217966</c:v>
                </c:pt>
                <c:pt idx="25">
                  <c:v>3544.8674764005591</c:v>
                </c:pt>
                <c:pt idx="26">
                  <c:v>3668.9378380745784</c:v>
                </c:pt>
                <c:pt idx="27">
                  <c:v>3797.3506624071883</c:v>
                </c:pt>
                <c:pt idx="28">
                  <c:v>3930.2579355914395</c:v>
                </c:pt>
                <c:pt idx="29">
                  <c:v>4067.8169633371394</c:v>
                </c:pt>
                <c:pt idx="30">
                  <c:v>4210.1905570539384</c:v>
                </c:pt>
                <c:pt idx="31">
                  <c:v>4357.5472265508261</c:v>
                </c:pt>
                <c:pt idx="32">
                  <c:v>4510.0613794801047</c:v>
                </c:pt>
                <c:pt idx="33">
                  <c:v>4667.913527761908</c:v>
                </c:pt>
                <c:pt idx="34">
                  <c:v>4831.2905012335741</c:v>
                </c:pt>
                <c:pt idx="35">
                  <c:v>5000.3856687767484</c:v>
                </c:pt>
                <c:pt idx="36">
                  <c:v>5175.3991671839349</c:v>
                </c:pt>
                <c:pt idx="37">
                  <c:v>5356.538138035372</c:v>
                </c:pt>
                <c:pt idx="38">
                  <c:v>5544.0169728666096</c:v>
                </c:pt>
                <c:pt idx="39">
                  <c:v>5738.0575669169411</c:v>
                </c:pt>
                <c:pt idx="40">
                  <c:v>5938.8895817590337</c:v>
                </c:pt>
                <c:pt idx="41">
                  <c:v>6146.7507171205989</c:v>
                </c:pt>
                <c:pt idx="42">
                  <c:v>6361.8869922198201</c:v>
                </c:pt>
                <c:pt idx="43">
                  <c:v>6584.5530369475127</c:v>
                </c:pt>
                <c:pt idx="44">
                  <c:v>6815.012393240675</c:v>
                </c:pt>
                <c:pt idx="45">
                  <c:v>7053.5378270040983</c:v>
                </c:pt>
                <c:pt idx="46">
                  <c:v>7300.4116509492414</c:v>
                </c:pt>
                <c:pt idx="47">
                  <c:v>7555.9260587324643</c:v>
                </c:pt>
                <c:pt idx="48">
                  <c:v>7820.3834707880997</c:v>
                </c:pt>
                <c:pt idx="49">
                  <c:v>8094.0968922656821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2-EA42-810C-00FFA4C68CF9}"/>
            </c:ext>
          </c:extLst>
        </c:ser>
        <c:ser>
          <c:idx val="5"/>
          <c:order val="1"/>
          <c:tx>
            <c:v>Government Authorized Payment Level</c:v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Sheet1!$H$31:$H$135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2-EA42-810C-00FFA4C68CF9}"/>
            </c:ext>
          </c:extLst>
        </c:ser>
        <c:ser>
          <c:idx val="6"/>
          <c:order val="2"/>
          <c:tx>
            <c:v>Non-Reinvested Sustainable Payments Level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Sheet1!$I$31:$I$135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16210.991382523925</c:v>
                </c:pt>
                <c:pt idx="51">
                  <c:v>16210.991382523925</c:v>
                </c:pt>
                <c:pt idx="52">
                  <c:v>16210.991382523925</c:v>
                </c:pt>
                <c:pt idx="53">
                  <c:v>16210.991382523925</c:v>
                </c:pt>
                <c:pt idx="54">
                  <c:v>16210.991382523925</c:v>
                </c:pt>
                <c:pt idx="55">
                  <c:v>16210.991382523925</c:v>
                </c:pt>
                <c:pt idx="56">
                  <c:v>16210.991382523925</c:v>
                </c:pt>
                <c:pt idx="57">
                  <c:v>16210.991382523925</c:v>
                </c:pt>
                <c:pt idx="58">
                  <c:v>16210.991382523925</c:v>
                </c:pt>
                <c:pt idx="59">
                  <c:v>16210.991382523925</c:v>
                </c:pt>
                <c:pt idx="60">
                  <c:v>16210.991382523925</c:v>
                </c:pt>
                <c:pt idx="61">
                  <c:v>16210.991382523925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72-EA42-810C-00FFA4C68CF9}"/>
            </c:ext>
          </c:extLst>
        </c:ser>
        <c:ser>
          <c:idx val="7"/>
          <c:order val="3"/>
          <c:tx>
            <c:v>Reinvested Sustainable Payments Level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D4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Sheet1!$B$31:$B$135</c:f>
              <c:numCache>
                <c:formatCode>General</c:formatCode>
                <c:ptCount val="105"/>
              </c:numCache>
            </c:numRef>
          </c:cat>
          <c:val>
            <c:numRef>
              <c:f>Sheet1!$J$31:$J$135</c:f>
              <c:numCache>
                <c:formatCode>"$"#,##0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29725.265714667257</c:v>
                </c:pt>
                <c:pt idx="51">
                  <c:v>29725.265714667257</c:v>
                </c:pt>
                <c:pt idx="52">
                  <c:v>29725.265714667257</c:v>
                </c:pt>
                <c:pt idx="53">
                  <c:v>29725.265714667257</c:v>
                </c:pt>
                <c:pt idx="54">
                  <c:v>29725.265714667257</c:v>
                </c:pt>
                <c:pt idx="55">
                  <c:v>29725.265714667257</c:v>
                </c:pt>
                <c:pt idx="56">
                  <c:v>29725.265714667257</c:v>
                </c:pt>
                <c:pt idx="57">
                  <c:v>29725.265714667257</c:v>
                </c:pt>
                <c:pt idx="58">
                  <c:v>29725.265714667257</c:v>
                </c:pt>
                <c:pt idx="59">
                  <c:v>29725.265714667257</c:v>
                </c:pt>
                <c:pt idx="60">
                  <c:v>29725.265714667257</c:v>
                </c:pt>
                <c:pt idx="61">
                  <c:v>29725.265714667257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72-EA42-810C-00FFA4C68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955231"/>
        <c:axId val="1"/>
      </c:lineChart>
      <c:catAx>
        <c:axId val="35195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351955231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143575548915506"/>
          <c:y val="0.70954912375457502"/>
          <c:w val="0.53335063687710471"/>
          <c:h val="0.2809624047081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15</xdr:row>
      <xdr:rowOff>50800</xdr:rowOff>
    </xdr:from>
    <xdr:to>
      <xdr:col>8</xdr:col>
      <xdr:colOff>304800</xdr:colOff>
      <xdr:row>27</xdr:row>
      <xdr:rowOff>165100</xdr:rowOff>
    </xdr:to>
    <xdr:graphicFrame macro="">
      <xdr:nvGraphicFramePr>
        <xdr:cNvPr id="1032" name="Chart 8">
          <a:extLst>
            <a:ext uri="{FF2B5EF4-FFF2-40B4-BE49-F238E27FC236}">
              <a16:creationId xmlns:a16="http://schemas.microsoft.com/office/drawing/2014/main" id="{A713D5F2-9654-1E4A-AC40-D072379D4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</xdr:row>
      <xdr:rowOff>0</xdr:rowOff>
    </xdr:from>
    <xdr:to>
      <xdr:col>8</xdr:col>
      <xdr:colOff>469900</xdr:colOff>
      <xdr:row>28</xdr:row>
      <xdr:rowOff>190500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DCF1D5AB-1092-464B-B247-C90E600F5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2</xdr:row>
      <xdr:rowOff>63500</xdr:rowOff>
    </xdr:from>
    <xdr:to>
      <xdr:col>8</xdr:col>
      <xdr:colOff>469900</xdr:colOff>
      <xdr:row>14</xdr:row>
      <xdr:rowOff>190500</xdr:rowOff>
    </xdr:to>
    <xdr:graphicFrame macro="">
      <xdr:nvGraphicFramePr>
        <xdr:cNvPr id="2052" name="Chart 4">
          <a:extLst>
            <a:ext uri="{FF2B5EF4-FFF2-40B4-BE49-F238E27FC236}">
              <a16:creationId xmlns:a16="http://schemas.microsoft.com/office/drawing/2014/main" id="{27206954-9EE2-B146-B1A9-B24354C1F7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12700</xdr:colOff>
      <xdr:row>30</xdr:row>
      <xdr:rowOff>152400</xdr:rowOff>
    </xdr:from>
    <xdr:to>
      <xdr:col>9</xdr:col>
      <xdr:colOff>0</xdr:colOff>
      <xdr:row>44</xdr:row>
      <xdr:rowOff>0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4E17E59-5F9C-D04C-984C-189DFD4F4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38100</xdr:colOff>
      <xdr:row>49</xdr:row>
      <xdr:rowOff>76200</xdr:rowOff>
    </xdr:from>
    <xdr:to>
      <xdr:col>9</xdr:col>
      <xdr:colOff>25400</xdr:colOff>
      <xdr:row>62</xdr:row>
      <xdr:rowOff>0</xdr:rowOff>
    </xdr:to>
    <xdr:graphicFrame macro="">
      <xdr:nvGraphicFramePr>
        <xdr:cNvPr id="2054" name="Chart 6">
          <a:extLst>
            <a:ext uri="{FF2B5EF4-FFF2-40B4-BE49-F238E27FC236}">
              <a16:creationId xmlns:a16="http://schemas.microsoft.com/office/drawing/2014/main" id="{A4929638-0A35-9B41-B09E-7D915B002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8</xdr:col>
      <xdr:colOff>444500</xdr:colOff>
      <xdr:row>77</xdr:row>
      <xdr:rowOff>12700</xdr:rowOff>
    </xdr:to>
    <xdr:graphicFrame macro="">
      <xdr:nvGraphicFramePr>
        <xdr:cNvPr id="2055" name="Chart 7">
          <a:extLst>
            <a:ext uri="{FF2B5EF4-FFF2-40B4-BE49-F238E27FC236}">
              <a16:creationId xmlns:a16="http://schemas.microsoft.com/office/drawing/2014/main" id="{CD541F65-0D95-194E-95EE-583111E8B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5"/>
  <sheetViews>
    <sheetView tabSelected="1" zoomScale="125" workbookViewId="0">
      <selection activeCell="A14" sqref="A14"/>
    </sheetView>
  </sheetViews>
  <sheetFormatPr baseColWidth="10" defaultRowHeight="16"/>
  <cols>
    <col min="1" max="1" width="3.796875" style="1" customWidth="1"/>
    <col min="2" max="2" width="3.19921875" style="1" customWidth="1"/>
    <col min="3" max="3" width="5.796875" style="1" customWidth="1"/>
    <col min="4" max="4" width="11" style="1"/>
    <col min="5" max="5" width="16.19921875" style="1" bestFit="1" customWidth="1"/>
    <col min="6" max="6" width="17" style="1" bestFit="1" customWidth="1"/>
    <col min="7" max="7" width="11" style="1"/>
    <col min="8" max="9" width="13.3984375" style="1" bestFit="1" customWidth="1"/>
    <col min="10" max="11" width="15.19921875" style="1" bestFit="1" customWidth="1"/>
    <col min="12" max="12" width="11" style="1"/>
    <col min="13" max="13" width="3.796875" style="1" customWidth="1"/>
    <col min="14" max="14" width="5" style="1" customWidth="1"/>
    <col min="15" max="16" width="6" style="1" customWidth="1"/>
    <col min="17" max="17" width="5" style="1" customWidth="1"/>
    <col min="18" max="18" width="9" style="1" hidden="1" customWidth="1"/>
    <col min="19" max="19" width="7" style="1" hidden="1" customWidth="1"/>
    <col min="20" max="20" width="9" style="1" hidden="1" customWidth="1"/>
    <col min="21" max="16384" width="11" style="1"/>
  </cols>
  <sheetData>
    <row r="1" spans="2:20" ht="17" customHeight="1" thickBot="1">
      <c r="D1" s="28"/>
      <c r="E1" s="3"/>
      <c r="F1" s="3"/>
      <c r="G1" s="4" t="s">
        <v>46</v>
      </c>
      <c r="H1" s="4"/>
      <c r="I1" s="3"/>
      <c r="J1" s="3"/>
      <c r="K1" s="5"/>
    </row>
    <row r="2" spans="2:20" ht="19" customHeight="1">
      <c r="B2" s="50"/>
      <c r="C2" s="10" t="s">
        <v>15</v>
      </c>
      <c r="L2" s="6" t="s">
        <v>16</v>
      </c>
    </row>
    <row r="3" spans="2:20">
      <c r="C3" s="1" t="s">
        <v>17</v>
      </c>
    </row>
    <row r="4" spans="2:20">
      <c r="C4" s="1" t="s">
        <v>18</v>
      </c>
    </row>
    <row r="5" spans="2:20">
      <c r="C5" s="1" t="s">
        <v>19</v>
      </c>
    </row>
    <row r="6" spans="2:20">
      <c r="C6" s="1" t="s">
        <v>20</v>
      </c>
    </row>
    <row r="7" spans="2:20">
      <c r="C7" s="1" t="s">
        <v>21</v>
      </c>
    </row>
    <row r="8" spans="2:20">
      <c r="C8" s="1" t="s">
        <v>22</v>
      </c>
    </row>
    <row r="9" spans="2:20" ht="17" customHeight="1">
      <c r="C9" s="10" t="s">
        <v>8</v>
      </c>
    </row>
    <row r="10" spans="2:20">
      <c r="C10" s="1" t="s">
        <v>23</v>
      </c>
    </row>
    <row r="11" spans="2:20">
      <c r="C11" s="1" t="s">
        <v>24</v>
      </c>
    </row>
    <row r="12" spans="2:20">
      <c r="C12" s="1" t="s">
        <v>25</v>
      </c>
    </row>
    <row r="13" spans="2:20">
      <c r="C13" s="1" t="s">
        <v>56</v>
      </c>
    </row>
    <row r="14" spans="2:20" s="7" customFormat="1" ht="14" customHeight="1">
      <c r="B14" s="1"/>
      <c r="C14" s="1" t="s">
        <v>0</v>
      </c>
      <c r="D14" s="1"/>
      <c r="H14" s="1"/>
      <c r="R14" s="7">
        <f>IF(C31&gt;$L$20,1,0)</f>
        <v>0</v>
      </c>
      <c r="S14" s="7">
        <f>IF(C31&lt;$L$22,1,0)</f>
        <v>1</v>
      </c>
      <c r="T14" s="7">
        <f t="shared" ref="T14:T20" si="0">SUM(S14:S14)</f>
        <v>1</v>
      </c>
    </row>
    <row r="15" spans="2:20" s="7" customFormat="1" ht="14" customHeight="1" thickBot="1">
      <c r="B15" s="1"/>
      <c r="C15" s="1" t="s">
        <v>1</v>
      </c>
      <c r="D15" s="1"/>
      <c r="H15" s="1"/>
    </row>
    <row r="16" spans="2:20" s="7" customFormat="1" ht="17" thickBot="1">
      <c r="B16" s="1"/>
      <c r="C16" s="1"/>
      <c r="D16" s="1"/>
      <c r="H16" s="1"/>
      <c r="I16" s="1"/>
      <c r="J16" s="2"/>
      <c r="K16" s="30" t="s">
        <v>45</v>
      </c>
      <c r="L16" s="18"/>
      <c r="R16" s="7">
        <f t="shared" ref="R16:R23" si="1">IF(C32&gt;$L$20,1,0)</f>
        <v>0</v>
      </c>
      <c r="S16" s="7">
        <f t="shared" ref="S16:S23" si="2">IF(C32&lt;$L$22,1,0)</f>
        <v>1</v>
      </c>
      <c r="T16" s="7">
        <f t="shared" si="0"/>
        <v>1</v>
      </c>
    </row>
    <row r="17" spans="2:21" s="7" customFormat="1">
      <c r="B17" s="1"/>
      <c r="C17" s="1"/>
      <c r="D17" s="1"/>
      <c r="H17" s="1"/>
      <c r="I17" s="1"/>
      <c r="J17" s="1"/>
      <c r="K17" s="8" t="s">
        <v>32</v>
      </c>
      <c r="L17" s="19">
        <v>15000</v>
      </c>
      <c r="R17" s="7">
        <f t="shared" si="1"/>
        <v>0</v>
      </c>
      <c r="S17" s="7">
        <f t="shared" si="2"/>
        <v>1</v>
      </c>
      <c r="T17" s="7">
        <f t="shared" si="0"/>
        <v>1</v>
      </c>
      <c r="U17" s="14"/>
    </row>
    <row r="18" spans="2:21" s="7" customFormat="1">
      <c r="B18" s="1"/>
      <c r="C18" s="1"/>
      <c r="D18" s="1"/>
      <c r="H18" s="1"/>
      <c r="I18" s="1"/>
      <c r="K18" s="8" t="s">
        <v>28</v>
      </c>
      <c r="L18" s="20">
        <v>3.5000000000000003E-2</v>
      </c>
      <c r="R18" s="7">
        <f t="shared" si="1"/>
        <v>0</v>
      </c>
      <c r="S18" s="7">
        <f t="shared" si="2"/>
        <v>1</v>
      </c>
      <c r="T18" s="7">
        <f t="shared" si="0"/>
        <v>1</v>
      </c>
    </row>
    <row r="19" spans="2:21" s="7" customFormat="1">
      <c r="B19" s="1"/>
      <c r="C19" s="1"/>
      <c r="D19" s="1"/>
      <c r="H19" s="1"/>
      <c r="I19" s="1"/>
      <c r="J19" s="15"/>
      <c r="K19" s="8" t="s">
        <v>55</v>
      </c>
      <c r="L19" s="20">
        <v>0.1</v>
      </c>
      <c r="R19" s="7">
        <f t="shared" si="1"/>
        <v>0</v>
      </c>
      <c r="S19" s="7">
        <f t="shared" si="2"/>
        <v>1</v>
      </c>
      <c r="T19" s="7">
        <f t="shared" si="0"/>
        <v>1</v>
      </c>
    </row>
    <row r="20" spans="2:21" s="7" customFormat="1">
      <c r="B20" s="1"/>
      <c r="C20" s="1"/>
      <c r="D20" s="1"/>
      <c r="H20" s="1"/>
      <c r="I20" s="1"/>
      <c r="J20" s="15"/>
      <c r="K20" s="8" t="s">
        <v>30</v>
      </c>
      <c r="L20" s="21">
        <v>65</v>
      </c>
      <c r="R20" s="7">
        <f t="shared" si="1"/>
        <v>0</v>
      </c>
      <c r="S20" s="7">
        <f t="shared" si="2"/>
        <v>1</v>
      </c>
      <c r="T20" s="7">
        <f t="shared" si="0"/>
        <v>1</v>
      </c>
    </row>
    <row r="21" spans="2:21" s="7" customFormat="1">
      <c r="B21" s="1"/>
      <c r="C21" s="1"/>
      <c r="D21" s="1"/>
      <c r="H21" s="1"/>
      <c r="I21" s="1"/>
      <c r="J21" s="15"/>
      <c r="K21" s="8" t="s">
        <v>43</v>
      </c>
      <c r="L21" s="20">
        <v>0.01</v>
      </c>
      <c r="R21" s="7">
        <f t="shared" si="1"/>
        <v>0</v>
      </c>
      <c r="S21" s="7">
        <f t="shared" si="2"/>
        <v>1</v>
      </c>
      <c r="T21" s="7">
        <f>SUM(R21:S21)</f>
        <v>1</v>
      </c>
    </row>
    <row r="22" spans="2:21" s="7" customFormat="1">
      <c r="B22" s="1"/>
      <c r="C22" s="1"/>
      <c r="D22" s="1"/>
      <c r="E22" s="1"/>
      <c r="F22" s="1"/>
      <c r="G22" s="1"/>
      <c r="H22" s="1"/>
      <c r="I22" s="1"/>
      <c r="J22" s="15"/>
      <c r="K22" s="8" t="s">
        <v>31</v>
      </c>
      <c r="L22" s="21">
        <v>78</v>
      </c>
      <c r="R22" s="7">
        <f t="shared" si="1"/>
        <v>0</v>
      </c>
      <c r="S22" s="7">
        <f t="shared" si="2"/>
        <v>1</v>
      </c>
      <c r="T22" s="7">
        <f>SUM(R22:S22)</f>
        <v>1</v>
      </c>
    </row>
    <row r="23" spans="2:21" s="7" customFormat="1" ht="17" thickBot="1">
      <c r="B23" s="1"/>
      <c r="C23" s="1"/>
      <c r="D23" s="1"/>
      <c r="E23" s="1"/>
      <c r="F23" s="1"/>
      <c r="G23" s="1"/>
      <c r="H23" s="1"/>
      <c r="I23" s="1"/>
      <c r="J23" s="15"/>
      <c r="K23" s="8" t="s">
        <v>33</v>
      </c>
      <c r="L23" s="23">
        <v>16210.991382523925</v>
      </c>
      <c r="R23" s="7">
        <f t="shared" si="1"/>
        <v>0</v>
      </c>
      <c r="S23" s="7">
        <f t="shared" si="2"/>
        <v>1</v>
      </c>
      <c r="T23" s="7">
        <f>SUM(R23:S23)</f>
        <v>1</v>
      </c>
    </row>
    <row r="24" spans="2:21" s="7" customFormat="1" ht="17" thickBot="1">
      <c r="B24" s="1"/>
      <c r="C24" s="1"/>
      <c r="D24" s="1"/>
      <c r="E24" s="1"/>
      <c r="F24" s="1"/>
      <c r="G24" s="1"/>
      <c r="H24" s="1"/>
      <c r="I24" s="1"/>
      <c r="K24" s="8" t="s">
        <v>4</v>
      </c>
      <c r="L24" s="25">
        <f>$G$136/($L$22-$L$20-1)</f>
        <v>16210.991382523925</v>
      </c>
    </row>
    <row r="25" spans="2:21" s="7" customFormat="1" ht="17" thickBot="1">
      <c r="B25" s="1"/>
      <c r="C25" s="1"/>
      <c r="D25" s="1"/>
      <c r="E25" s="1"/>
      <c r="F25" s="1"/>
      <c r="G25" s="1"/>
      <c r="H25" s="1"/>
      <c r="I25" s="1"/>
      <c r="J25" s="15"/>
      <c r="K25" s="8" t="s">
        <v>5</v>
      </c>
      <c r="L25" s="25">
        <f>$K$136/($L$22-$L$20-1)</f>
        <v>29725.265714667257</v>
      </c>
    </row>
    <row r="26" spans="2:21" s="7" customFormat="1">
      <c r="B26" s="1"/>
      <c r="C26" s="1"/>
      <c r="D26" s="1"/>
      <c r="E26" s="1"/>
      <c r="F26" s="1"/>
      <c r="G26" s="1"/>
      <c r="H26" s="1"/>
      <c r="I26" s="1"/>
      <c r="J26" s="15"/>
      <c r="K26" s="8" t="s">
        <v>6</v>
      </c>
      <c r="L26" s="24">
        <f>G136/H136</f>
        <v>0.99999999999999989</v>
      </c>
    </row>
    <row r="27" spans="2:21" s="7" customFormat="1" ht="17" thickBot="1">
      <c r="B27" s="1"/>
      <c r="C27" s="1"/>
      <c r="D27" s="1"/>
      <c r="E27" s="1"/>
      <c r="F27" s="1"/>
      <c r="G27" s="1"/>
      <c r="H27" s="1"/>
      <c r="I27" s="1"/>
      <c r="J27" s="15"/>
      <c r="K27" s="8" t="s">
        <v>44</v>
      </c>
      <c r="L27" s="22">
        <v>0.03</v>
      </c>
    </row>
    <row r="28" spans="2:21" s="7" customFormat="1" ht="17" thickBot="1">
      <c r="B28" s="1"/>
      <c r="C28" s="1"/>
      <c r="D28" s="1"/>
      <c r="E28" s="1"/>
      <c r="F28" s="1"/>
      <c r="G28" s="1"/>
      <c r="H28" s="1"/>
      <c r="I28" s="1"/>
      <c r="J28" s="15"/>
      <c r="K28" s="8" t="s">
        <v>7</v>
      </c>
      <c r="L28" s="29">
        <f>J136/H136</f>
        <v>1.8336488505392858</v>
      </c>
    </row>
    <row r="29" spans="2:21" s="7" customFormat="1">
      <c r="B29" s="1"/>
      <c r="C29" s="26"/>
      <c r="D29" s="26"/>
      <c r="E29" s="16" t="s">
        <v>37</v>
      </c>
      <c r="F29" s="16" t="s">
        <v>35</v>
      </c>
      <c r="G29" s="27"/>
      <c r="H29" s="16" t="s">
        <v>38</v>
      </c>
      <c r="I29" s="16" t="s">
        <v>2</v>
      </c>
      <c r="J29" s="16" t="s">
        <v>41</v>
      </c>
      <c r="K29" s="16" t="s">
        <v>41</v>
      </c>
      <c r="S29" s="7">
        <f t="shared" ref="S29:S60" si="3">IF(C40&gt;$L$20,1,0)</f>
        <v>0</v>
      </c>
      <c r="T29" s="7">
        <f t="shared" ref="T29:T60" si="4">IF(C40&lt;$L$22,1,0)</f>
        <v>1</v>
      </c>
      <c r="U29" s="7">
        <f t="shared" ref="U29:U71" si="5">SUM(S29:T29)</f>
        <v>1</v>
      </c>
    </row>
    <row r="30" spans="2:21" s="7" customFormat="1" ht="17" thickBot="1">
      <c r="B30" s="1"/>
      <c r="C30" s="17" t="s">
        <v>26</v>
      </c>
      <c r="D30" s="17" t="s">
        <v>27</v>
      </c>
      <c r="E30" s="17" t="s">
        <v>29</v>
      </c>
      <c r="F30" s="17" t="s">
        <v>34</v>
      </c>
      <c r="G30" s="17" t="s">
        <v>36</v>
      </c>
      <c r="H30" s="17" t="s">
        <v>39</v>
      </c>
      <c r="I30" s="17" t="s">
        <v>39</v>
      </c>
      <c r="J30" s="17" t="s">
        <v>3</v>
      </c>
      <c r="K30" s="17" t="s">
        <v>42</v>
      </c>
      <c r="S30" s="7">
        <f t="shared" si="3"/>
        <v>0</v>
      </c>
      <c r="T30" s="7">
        <f t="shared" si="4"/>
        <v>1</v>
      </c>
      <c r="U30" s="7">
        <f t="shared" si="5"/>
        <v>1</v>
      </c>
    </row>
    <row r="31" spans="2:21" s="7" customFormat="1" ht="13">
      <c r="C31" s="7">
        <v>16</v>
      </c>
      <c r="D31" s="9">
        <f>$L$17</f>
        <v>15000</v>
      </c>
      <c r="E31" s="9">
        <f t="shared" ref="E31:E62" si="6">IF(D31&gt;0,$L$19*D31,0)</f>
        <v>1500</v>
      </c>
      <c r="F31" s="9">
        <f t="shared" ref="F31:F62" si="7">E31*$L$21</f>
        <v>15</v>
      </c>
      <c r="G31" s="9">
        <f>E31-F31</f>
        <v>1485</v>
      </c>
      <c r="H31" s="9">
        <f t="shared" ref="H31:H39" si="8">IF($U19&gt;=2,$L$23,0)</f>
        <v>0</v>
      </c>
      <c r="I31" s="9">
        <f t="shared" ref="I31:I39" si="9">IF($U19&gt;=2,$L$24,0)</f>
        <v>0</v>
      </c>
      <c r="J31" s="9">
        <f t="shared" ref="J31:J39" si="10">IF($U19&gt;=2,$L$25,0)</f>
        <v>0</v>
      </c>
      <c r="S31" s="7">
        <f t="shared" si="3"/>
        <v>0</v>
      </c>
      <c r="T31" s="7">
        <f t="shared" si="4"/>
        <v>1</v>
      </c>
      <c r="U31" s="7">
        <f t="shared" si="5"/>
        <v>1</v>
      </c>
    </row>
    <row r="32" spans="2:21" s="7" customFormat="1" ht="1" customHeight="1">
      <c r="C32" s="7">
        <v>17</v>
      </c>
      <c r="D32" s="9">
        <f t="shared" ref="D32:D63" si="11">IF(C32&gt;$L$20,0,D31*(1+$L$18))</f>
        <v>15524.999999999998</v>
      </c>
      <c r="E32" s="9">
        <f t="shared" si="6"/>
        <v>1552.5</v>
      </c>
      <c r="F32" s="9">
        <f t="shared" si="7"/>
        <v>15.525</v>
      </c>
      <c r="G32" s="9">
        <f t="shared" ref="G32:G95" si="12">E32-F32</f>
        <v>1536.9749999999999</v>
      </c>
      <c r="H32" s="9">
        <f t="shared" si="8"/>
        <v>0</v>
      </c>
      <c r="I32" s="9">
        <f t="shared" si="9"/>
        <v>0</v>
      </c>
      <c r="J32" s="9">
        <f t="shared" si="10"/>
        <v>0</v>
      </c>
      <c r="K32" s="14">
        <f>IF(E32&gt;0,G31*(1+$L$27)+G32,0)</f>
        <v>3066.5249999999996</v>
      </c>
      <c r="S32" s="7">
        <f t="shared" si="3"/>
        <v>0</v>
      </c>
      <c r="T32" s="7">
        <f t="shared" si="4"/>
        <v>1</v>
      </c>
      <c r="U32" s="7">
        <f t="shared" si="5"/>
        <v>1</v>
      </c>
    </row>
    <row r="33" spans="3:21" s="7" customFormat="1" ht="1" customHeight="1">
      <c r="C33" s="7">
        <v>18</v>
      </c>
      <c r="D33" s="9">
        <f t="shared" si="11"/>
        <v>16068.374999999996</v>
      </c>
      <c r="E33" s="9">
        <f t="shared" si="6"/>
        <v>1606.8374999999996</v>
      </c>
      <c r="F33" s="9">
        <f t="shared" si="7"/>
        <v>16.068374999999996</v>
      </c>
      <c r="G33" s="9">
        <f t="shared" si="12"/>
        <v>1590.7691249999996</v>
      </c>
      <c r="H33" s="9">
        <f t="shared" si="8"/>
        <v>0</v>
      </c>
      <c r="I33" s="9">
        <f t="shared" si="9"/>
        <v>0</v>
      </c>
      <c r="J33" s="9">
        <f t="shared" si="10"/>
        <v>0</v>
      </c>
      <c r="K33" s="14">
        <f t="shared" ref="K33:K64" si="13">IF(E33&gt;0,K32*(1+$L$27)+G33,0)</f>
        <v>4749.2898749999995</v>
      </c>
      <c r="S33" s="7">
        <f t="shared" si="3"/>
        <v>0</v>
      </c>
      <c r="T33" s="7">
        <f t="shared" si="4"/>
        <v>1</v>
      </c>
      <c r="U33" s="7">
        <f t="shared" si="5"/>
        <v>1</v>
      </c>
    </row>
    <row r="34" spans="3:21" s="7" customFormat="1" ht="1" customHeight="1">
      <c r="C34" s="7">
        <v>19</v>
      </c>
      <c r="D34" s="9">
        <f t="shared" si="11"/>
        <v>16630.768124999995</v>
      </c>
      <c r="E34" s="9">
        <f t="shared" si="6"/>
        <v>1663.0768124999995</v>
      </c>
      <c r="F34" s="9">
        <f t="shared" si="7"/>
        <v>16.630768124999996</v>
      </c>
      <c r="G34" s="9">
        <f t="shared" si="12"/>
        <v>1646.4460443749995</v>
      </c>
      <c r="H34" s="9">
        <f t="shared" si="8"/>
        <v>0</v>
      </c>
      <c r="I34" s="9">
        <f t="shared" si="9"/>
        <v>0</v>
      </c>
      <c r="J34" s="9">
        <f t="shared" si="10"/>
        <v>0</v>
      </c>
      <c r="K34" s="14">
        <f t="shared" si="13"/>
        <v>6538.2146156249992</v>
      </c>
      <c r="S34" s="7">
        <f t="shared" si="3"/>
        <v>0</v>
      </c>
      <c r="T34" s="7">
        <f t="shared" si="4"/>
        <v>1</v>
      </c>
      <c r="U34" s="7">
        <f t="shared" si="5"/>
        <v>1</v>
      </c>
    </row>
    <row r="35" spans="3:21" s="7" customFormat="1" ht="1" customHeight="1">
      <c r="C35" s="7">
        <v>20</v>
      </c>
      <c r="D35" s="9">
        <f t="shared" si="11"/>
        <v>17212.845009374993</v>
      </c>
      <c r="E35" s="9">
        <f t="shared" si="6"/>
        <v>1721.2845009374994</v>
      </c>
      <c r="F35" s="9">
        <f t="shared" si="7"/>
        <v>17.212845009374995</v>
      </c>
      <c r="G35" s="9">
        <f t="shared" si="12"/>
        <v>1704.0716559281243</v>
      </c>
      <c r="H35" s="9">
        <f t="shared" si="8"/>
        <v>0</v>
      </c>
      <c r="I35" s="9">
        <f t="shared" si="9"/>
        <v>0</v>
      </c>
      <c r="J35" s="9">
        <f t="shared" si="10"/>
        <v>0</v>
      </c>
      <c r="K35" s="14">
        <f t="shared" si="13"/>
        <v>8438.4327100218743</v>
      </c>
      <c r="S35" s="7">
        <f t="shared" si="3"/>
        <v>0</v>
      </c>
      <c r="T35" s="7">
        <f t="shared" si="4"/>
        <v>1</v>
      </c>
      <c r="U35" s="7">
        <f t="shared" si="5"/>
        <v>1</v>
      </c>
    </row>
    <row r="36" spans="3:21" s="7" customFormat="1" ht="1" customHeight="1">
      <c r="C36" s="7">
        <v>21</v>
      </c>
      <c r="D36" s="9">
        <f t="shared" si="11"/>
        <v>17815.294584703115</v>
      </c>
      <c r="E36" s="9">
        <f t="shared" si="6"/>
        <v>1781.5294584703115</v>
      </c>
      <c r="F36" s="9">
        <f t="shared" si="7"/>
        <v>17.815294584703114</v>
      </c>
      <c r="G36" s="9">
        <f t="shared" si="12"/>
        <v>1763.7141638856083</v>
      </c>
      <c r="H36" s="9">
        <f t="shared" si="8"/>
        <v>0</v>
      </c>
      <c r="I36" s="9">
        <f t="shared" si="9"/>
        <v>0</v>
      </c>
      <c r="J36" s="9">
        <f t="shared" si="10"/>
        <v>0</v>
      </c>
      <c r="K36" s="14">
        <f t="shared" si="13"/>
        <v>10455.299855208139</v>
      </c>
      <c r="S36" s="7">
        <f t="shared" si="3"/>
        <v>0</v>
      </c>
      <c r="T36" s="7">
        <f t="shared" si="4"/>
        <v>1</v>
      </c>
      <c r="U36" s="7">
        <f t="shared" si="5"/>
        <v>1</v>
      </c>
    </row>
    <row r="37" spans="3:21" s="7" customFormat="1" ht="1" customHeight="1">
      <c r="C37" s="7">
        <v>22</v>
      </c>
      <c r="D37" s="9">
        <f t="shared" si="11"/>
        <v>18438.829895167724</v>
      </c>
      <c r="E37" s="9">
        <f t="shared" si="6"/>
        <v>1843.8829895167726</v>
      </c>
      <c r="F37" s="9">
        <f t="shared" si="7"/>
        <v>18.438829895167725</v>
      </c>
      <c r="G37" s="9">
        <f t="shared" si="12"/>
        <v>1825.4441596216047</v>
      </c>
      <c r="H37" s="9">
        <f t="shared" si="8"/>
        <v>0</v>
      </c>
      <c r="I37" s="9">
        <f t="shared" si="9"/>
        <v>0</v>
      </c>
      <c r="J37" s="9">
        <f t="shared" si="10"/>
        <v>0</v>
      </c>
      <c r="K37" s="14">
        <f t="shared" si="13"/>
        <v>12594.403010485988</v>
      </c>
      <c r="S37" s="7">
        <f t="shared" si="3"/>
        <v>0</v>
      </c>
      <c r="T37" s="7">
        <f t="shared" si="4"/>
        <v>1</v>
      </c>
      <c r="U37" s="7">
        <f t="shared" si="5"/>
        <v>1</v>
      </c>
    </row>
    <row r="38" spans="3:21" s="7" customFormat="1" ht="1" customHeight="1">
      <c r="C38" s="7">
        <v>23</v>
      </c>
      <c r="D38" s="9">
        <f t="shared" si="11"/>
        <v>19084.188941498593</v>
      </c>
      <c r="E38" s="9">
        <f t="shared" si="6"/>
        <v>1908.4188941498594</v>
      </c>
      <c r="F38" s="9">
        <f t="shared" si="7"/>
        <v>19.084188941498596</v>
      </c>
      <c r="G38" s="9">
        <f t="shared" si="12"/>
        <v>1889.3347052083609</v>
      </c>
      <c r="H38" s="9">
        <f t="shared" si="8"/>
        <v>0</v>
      </c>
      <c r="I38" s="9">
        <f t="shared" si="9"/>
        <v>0</v>
      </c>
      <c r="J38" s="9">
        <f t="shared" si="10"/>
        <v>0</v>
      </c>
      <c r="K38" s="14">
        <f t="shared" si="13"/>
        <v>14861.569806008929</v>
      </c>
      <c r="S38" s="7">
        <f t="shared" si="3"/>
        <v>0</v>
      </c>
      <c r="T38" s="7">
        <f t="shared" si="4"/>
        <v>1</v>
      </c>
      <c r="U38" s="7">
        <f t="shared" si="5"/>
        <v>1</v>
      </c>
    </row>
    <row r="39" spans="3:21" s="7" customFormat="1" ht="1" customHeight="1">
      <c r="C39" s="7">
        <v>24</v>
      </c>
      <c r="D39" s="9">
        <f t="shared" si="11"/>
        <v>19752.135554451041</v>
      </c>
      <c r="E39" s="9">
        <f t="shared" si="6"/>
        <v>1975.2135554451042</v>
      </c>
      <c r="F39" s="9">
        <f t="shared" si="7"/>
        <v>19.752135554451044</v>
      </c>
      <c r="G39" s="9">
        <f t="shared" si="12"/>
        <v>1955.4614198906531</v>
      </c>
      <c r="H39" s="9">
        <f t="shared" si="8"/>
        <v>0</v>
      </c>
      <c r="I39" s="9">
        <f t="shared" si="9"/>
        <v>0</v>
      </c>
      <c r="J39" s="9">
        <f t="shared" si="10"/>
        <v>0</v>
      </c>
      <c r="K39" s="14">
        <f t="shared" si="13"/>
        <v>17262.87832007985</v>
      </c>
      <c r="S39" s="7">
        <f t="shared" si="3"/>
        <v>0</v>
      </c>
      <c r="T39" s="7">
        <f t="shared" si="4"/>
        <v>1</v>
      </c>
      <c r="U39" s="7">
        <f t="shared" si="5"/>
        <v>1</v>
      </c>
    </row>
    <row r="40" spans="3:21" s="7" customFormat="1" ht="1" customHeight="1">
      <c r="C40" s="7">
        <v>25</v>
      </c>
      <c r="D40" s="9">
        <f t="shared" si="11"/>
        <v>20443.460298856826</v>
      </c>
      <c r="E40" s="9">
        <f t="shared" si="6"/>
        <v>2044.3460298856826</v>
      </c>
      <c r="F40" s="9">
        <f t="shared" si="7"/>
        <v>20.443460298856827</v>
      </c>
      <c r="G40" s="9">
        <f t="shared" si="12"/>
        <v>2023.9025695868258</v>
      </c>
      <c r="H40" s="9">
        <f t="shared" ref="H40:H95" si="14">IF($U29&gt;=2,$L$23,0)</f>
        <v>0</v>
      </c>
      <c r="I40" s="9">
        <f t="shared" ref="I40:I95" si="15">IF($U29&gt;=2,$L$24,0)</f>
        <v>0</v>
      </c>
      <c r="J40" s="9">
        <f t="shared" ref="J40:J96" si="16">IF($U29&gt;=2,$L$25,0)</f>
        <v>0</v>
      </c>
      <c r="K40" s="14">
        <f t="shared" si="13"/>
        <v>19804.667239269071</v>
      </c>
      <c r="S40" s="7">
        <f t="shared" si="3"/>
        <v>0</v>
      </c>
      <c r="T40" s="7">
        <f t="shared" si="4"/>
        <v>1</v>
      </c>
      <c r="U40" s="7">
        <f t="shared" si="5"/>
        <v>1</v>
      </c>
    </row>
    <row r="41" spans="3:21" s="7" customFormat="1" ht="1" customHeight="1">
      <c r="C41" s="7">
        <v>26</v>
      </c>
      <c r="D41" s="9">
        <f t="shared" si="11"/>
        <v>21158.981409316813</v>
      </c>
      <c r="E41" s="9">
        <f t="shared" si="6"/>
        <v>2115.8981409316816</v>
      </c>
      <c r="F41" s="9">
        <f t="shared" si="7"/>
        <v>21.158981409316816</v>
      </c>
      <c r="G41" s="9">
        <f t="shared" si="12"/>
        <v>2094.7391595223648</v>
      </c>
      <c r="H41" s="9">
        <f t="shared" si="14"/>
        <v>0</v>
      </c>
      <c r="I41" s="9">
        <f t="shared" si="15"/>
        <v>0</v>
      </c>
      <c r="J41" s="9">
        <f t="shared" si="16"/>
        <v>0</v>
      </c>
      <c r="K41" s="14">
        <f t="shared" si="13"/>
        <v>22493.546415969508</v>
      </c>
      <c r="S41" s="7">
        <f t="shared" si="3"/>
        <v>0</v>
      </c>
      <c r="T41" s="7">
        <f t="shared" si="4"/>
        <v>1</v>
      </c>
      <c r="U41" s="7">
        <f t="shared" si="5"/>
        <v>1</v>
      </c>
    </row>
    <row r="42" spans="3:21" s="7" customFormat="1" ht="1" customHeight="1">
      <c r="C42" s="7">
        <v>27</v>
      </c>
      <c r="D42" s="9">
        <f t="shared" si="11"/>
        <v>21899.5457586429</v>
      </c>
      <c r="E42" s="9">
        <f t="shared" si="6"/>
        <v>2189.9545758642903</v>
      </c>
      <c r="F42" s="9">
        <f t="shared" si="7"/>
        <v>21.899545758642905</v>
      </c>
      <c r="G42" s="9">
        <f t="shared" si="12"/>
        <v>2168.0550301056473</v>
      </c>
      <c r="H42" s="9">
        <f t="shared" si="14"/>
        <v>0</v>
      </c>
      <c r="I42" s="9">
        <f t="shared" si="15"/>
        <v>0</v>
      </c>
      <c r="J42" s="9">
        <f t="shared" si="16"/>
        <v>0</v>
      </c>
      <c r="K42" s="14">
        <f t="shared" si="13"/>
        <v>25336.407838554238</v>
      </c>
      <c r="S42" s="7">
        <f t="shared" si="3"/>
        <v>0</v>
      </c>
      <c r="T42" s="7">
        <f t="shared" si="4"/>
        <v>1</v>
      </c>
      <c r="U42" s="7">
        <f t="shared" si="5"/>
        <v>1</v>
      </c>
    </row>
    <row r="43" spans="3:21" s="7" customFormat="1" ht="1" customHeight="1">
      <c r="C43" s="7">
        <v>28</v>
      </c>
      <c r="D43" s="9">
        <f t="shared" si="11"/>
        <v>22666.029860195398</v>
      </c>
      <c r="E43" s="9">
        <f t="shared" si="6"/>
        <v>2266.6029860195399</v>
      </c>
      <c r="F43" s="9">
        <f t="shared" si="7"/>
        <v>22.666029860195401</v>
      </c>
      <c r="G43" s="9">
        <f t="shared" si="12"/>
        <v>2243.9369561593444</v>
      </c>
      <c r="H43" s="9">
        <f t="shared" si="14"/>
        <v>0</v>
      </c>
      <c r="I43" s="9">
        <f t="shared" si="15"/>
        <v>0</v>
      </c>
      <c r="J43" s="9">
        <f t="shared" si="16"/>
        <v>0</v>
      </c>
      <c r="K43" s="14">
        <f t="shared" si="13"/>
        <v>28340.437029870212</v>
      </c>
      <c r="S43" s="7">
        <f t="shared" si="3"/>
        <v>0</v>
      </c>
      <c r="T43" s="7">
        <f t="shared" si="4"/>
        <v>1</v>
      </c>
      <c r="U43" s="7">
        <f t="shared" si="5"/>
        <v>1</v>
      </c>
    </row>
    <row r="44" spans="3:21" s="7" customFormat="1" ht="1" customHeight="1">
      <c r="C44" s="7">
        <v>29</v>
      </c>
      <c r="D44" s="9">
        <f t="shared" si="11"/>
        <v>23459.340905302237</v>
      </c>
      <c r="E44" s="9">
        <f t="shared" si="6"/>
        <v>2345.9340905302238</v>
      </c>
      <c r="F44" s="9">
        <f t="shared" si="7"/>
        <v>23.459340905302238</v>
      </c>
      <c r="G44" s="9">
        <f t="shared" si="12"/>
        <v>2322.4747496249215</v>
      </c>
      <c r="H44" s="9">
        <f t="shared" si="14"/>
        <v>0</v>
      </c>
      <c r="I44" s="9">
        <f t="shared" si="15"/>
        <v>0</v>
      </c>
      <c r="J44" s="9">
        <f t="shared" si="16"/>
        <v>0</v>
      </c>
      <c r="K44" s="14">
        <f t="shared" si="13"/>
        <v>31513.124890391242</v>
      </c>
      <c r="S44" s="7">
        <f t="shared" si="3"/>
        <v>0</v>
      </c>
      <c r="T44" s="7">
        <f t="shared" si="4"/>
        <v>1</v>
      </c>
      <c r="U44" s="7">
        <f t="shared" si="5"/>
        <v>1</v>
      </c>
    </row>
    <row r="45" spans="3:21" s="7" customFormat="1" ht="1" customHeight="1">
      <c r="C45" s="7">
        <v>30</v>
      </c>
      <c r="D45" s="9">
        <f t="shared" si="11"/>
        <v>24280.417836987814</v>
      </c>
      <c r="E45" s="9">
        <f t="shared" si="6"/>
        <v>2428.0417836987813</v>
      </c>
      <c r="F45" s="9">
        <f t="shared" si="7"/>
        <v>24.280417836987812</v>
      </c>
      <c r="G45" s="9">
        <f t="shared" si="12"/>
        <v>2403.7613658617934</v>
      </c>
      <c r="H45" s="9">
        <f t="shared" si="14"/>
        <v>0</v>
      </c>
      <c r="I45" s="9">
        <f t="shared" si="15"/>
        <v>0</v>
      </c>
      <c r="J45" s="9">
        <f t="shared" si="16"/>
        <v>0</v>
      </c>
      <c r="K45" s="14">
        <f t="shared" si="13"/>
        <v>34862.280002964777</v>
      </c>
      <c r="S45" s="7">
        <f t="shared" si="3"/>
        <v>0</v>
      </c>
      <c r="T45" s="7">
        <f t="shared" si="4"/>
        <v>1</v>
      </c>
      <c r="U45" s="7">
        <f t="shared" si="5"/>
        <v>1</v>
      </c>
    </row>
    <row r="46" spans="3:21" s="7" customFormat="1" ht="1" customHeight="1">
      <c r="C46" s="7">
        <v>31</v>
      </c>
      <c r="D46" s="9">
        <f t="shared" si="11"/>
        <v>25130.232461282387</v>
      </c>
      <c r="E46" s="9">
        <f t="shared" si="6"/>
        <v>2513.023246128239</v>
      </c>
      <c r="F46" s="9">
        <f t="shared" si="7"/>
        <v>25.13023246128239</v>
      </c>
      <c r="G46" s="9">
        <f t="shared" si="12"/>
        <v>2487.8930136669564</v>
      </c>
      <c r="H46" s="9">
        <f t="shared" si="14"/>
        <v>0</v>
      </c>
      <c r="I46" s="9">
        <f t="shared" si="15"/>
        <v>0</v>
      </c>
      <c r="J46" s="9">
        <f t="shared" si="16"/>
        <v>0</v>
      </c>
      <c r="K46" s="14">
        <f t="shared" si="13"/>
        <v>38396.041416720676</v>
      </c>
      <c r="S46" s="7">
        <f t="shared" si="3"/>
        <v>0</v>
      </c>
      <c r="T46" s="7">
        <f t="shared" si="4"/>
        <v>1</v>
      </c>
      <c r="U46" s="7">
        <f t="shared" si="5"/>
        <v>1</v>
      </c>
    </row>
    <row r="47" spans="3:21" s="7" customFormat="1" ht="1" customHeight="1">
      <c r="C47" s="7">
        <v>32</v>
      </c>
      <c r="D47" s="9">
        <f t="shared" si="11"/>
        <v>26009.790597427269</v>
      </c>
      <c r="E47" s="9">
        <f t="shared" si="6"/>
        <v>2600.9790597427273</v>
      </c>
      <c r="F47" s="9">
        <f t="shared" si="7"/>
        <v>26.009790597427273</v>
      </c>
      <c r="G47" s="9">
        <f t="shared" si="12"/>
        <v>2574.9692691453001</v>
      </c>
      <c r="H47" s="9">
        <f t="shared" si="14"/>
        <v>0</v>
      </c>
      <c r="I47" s="9">
        <f t="shared" si="15"/>
        <v>0</v>
      </c>
      <c r="J47" s="9">
        <f t="shared" si="16"/>
        <v>0</v>
      </c>
      <c r="K47" s="14">
        <f t="shared" si="13"/>
        <v>42122.8919283676</v>
      </c>
      <c r="S47" s="7">
        <f t="shared" si="3"/>
        <v>0</v>
      </c>
      <c r="T47" s="7">
        <f t="shared" si="4"/>
        <v>1</v>
      </c>
      <c r="U47" s="7">
        <f t="shared" si="5"/>
        <v>1</v>
      </c>
    </row>
    <row r="48" spans="3:21" s="7" customFormat="1" ht="1" customHeight="1">
      <c r="C48" s="7">
        <v>33</v>
      </c>
      <c r="D48" s="9">
        <f t="shared" si="11"/>
        <v>26920.13326833722</v>
      </c>
      <c r="E48" s="9">
        <f t="shared" si="6"/>
        <v>2692.0133268337222</v>
      </c>
      <c r="F48" s="9">
        <f t="shared" si="7"/>
        <v>26.920133268337224</v>
      </c>
      <c r="G48" s="9">
        <f t="shared" si="12"/>
        <v>2665.0931935653848</v>
      </c>
      <c r="H48" s="9">
        <f t="shared" si="14"/>
        <v>0</v>
      </c>
      <c r="I48" s="9">
        <f t="shared" si="15"/>
        <v>0</v>
      </c>
      <c r="J48" s="9">
        <f t="shared" si="16"/>
        <v>0</v>
      </c>
      <c r="K48" s="14">
        <f t="shared" si="13"/>
        <v>46051.671879784015</v>
      </c>
      <c r="S48" s="7">
        <f t="shared" si="3"/>
        <v>0</v>
      </c>
      <c r="T48" s="7">
        <f t="shared" si="4"/>
        <v>1</v>
      </c>
      <c r="U48" s="7">
        <f t="shared" si="5"/>
        <v>1</v>
      </c>
    </row>
    <row r="49" spans="3:21" s="7" customFormat="1" ht="1" customHeight="1">
      <c r="C49" s="7">
        <v>34</v>
      </c>
      <c r="D49" s="9">
        <f t="shared" si="11"/>
        <v>27862.33793272902</v>
      </c>
      <c r="E49" s="9">
        <f t="shared" si="6"/>
        <v>2786.2337932729024</v>
      </c>
      <c r="F49" s="9">
        <f t="shared" si="7"/>
        <v>27.862337932729023</v>
      </c>
      <c r="G49" s="9">
        <f t="shared" si="12"/>
        <v>2758.3714553401733</v>
      </c>
      <c r="H49" s="9">
        <f t="shared" si="14"/>
        <v>0</v>
      </c>
      <c r="I49" s="9">
        <f t="shared" si="15"/>
        <v>0</v>
      </c>
      <c r="J49" s="9">
        <f t="shared" si="16"/>
        <v>0</v>
      </c>
      <c r="K49" s="14">
        <f t="shared" si="13"/>
        <v>50191.593491517713</v>
      </c>
      <c r="S49" s="7">
        <f t="shared" si="3"/>
        <v>0</v>
      </c>
      <c r="T49" s="7">
        <f t="shared" si="4"/>
        <v>1</v>
      </c>
      <c r="U49" s="7">
        <f t="shared" si="5"/>
        <v>1</v>
      </c>
    </row>
    <row r="50" spans="3:21" s="7" customFormat="1" ht="1" customHeight="1">
      <c r="C50" s="7">
        <v>35</v>
      </c>
      <c r="D50" s="9">
        <f t="shared" si="11"/>
        <v>28837.519760374533</v>
      </c>
      <c r="E50" s="9">
        <f t="shared" si="6"/>
        <v>2883.7519760374535</v>
      </c>
      <c r="F50" s="9">
        <f t="shared" si="7"/>
        <v>28.837519760374533</v>
      </c>
      <c r="G50" s="9">
        <f t="shared" si="12"/>
        <v>2854.9144562770789</v>
      </c>
      <c r="H50" s="9">
        <f t="shared" si="14"/>
        <v>0</v>
      </c>
      <c r="I50" s="9">
        <f t="shared" si="15"/>
        <v>0</v>
      </c>
      <c r="J50" s="9">
        <f t="shared" si="16"/>
        <v>0</v>
      </c>
      <c r="K50" s="14">
        <f t="shared" si="13"/>
        <v>54552.255752540324</v>
      </c>
      <c r="S50" s="7">
        <f t="shared" si="3"/>
        <v>0</v>
      </c>
      <c r="T50" s="7">
        <f t="shared" si="4"/>
        <v>1</v>
      </c>
      <c r="U50" s="7">
        <f t="shared" si="5"/>
        <v>1</v>
      </c>
    </row>
    <row r="51" spans="3:21" s="7" customFormat="1" ht="1" customHeight="1">
      <c r="C51" s="7">
        <v>36</v>
      </c>
      <c r="D51" s="9">
        <f t="shared" si="11"/>
        <v>29846.832951987639</v>
      </c>
      <c r="E51" s="9">
        <f t="shared" si="6"/>
        <v>2984.683295198764</v>
      </c>
      <c r="F51" s="9">
        <f t="shared" si="7"/>
        <v>29.84683295198764</v>
      </c>
      <c r="G51" s="9">
        <f t="shared" si="12"/>
        <v>2954.8364622467761</v>
      </c>
      <c r="H51" s="9">
        <f t="shared" si="14"/>
        <v>0</v>
      </c>
      <c r="I51" s="9">
        <f t="shared" si="15"/>
        <v>0</v>
      </c>
      <c r="J51" s="9">
        <f t="shared" si="16"/>
        <v>0</v>
      </c>
      <c r="K51" s="14">
        <f t="shared" si="13"/>
        <v>59143.659887363312</v>
      </c>
      <c r="S51" s="7">
        <f t="shared" si="3"/>
        <v>0</v>
      </c>
      <c r="T51" s="7">
        <f t="shared" si="4"/>
        <v>1</v>
      </c>
      <c r="U51" s="7">
        <f t="shared" si="5"/>
        <v>1</v>
      </c>
    </row>
    <row r="52" spans="3:21" s="7" customFormat="1" ht="1" customHeight="1">
      <c r="C52" s="7">
        <v>37</v>
      </c>
      <c r="D52" s="9">
        <f t="shared" si="11"/>
        <v>30891.472105307203</v>
      </c>
      <c r="E52" s="9">
        <f t="shared" si="6"/>
        <v>3089.1472105307203</v>
      </c>
      <c r="F52" s="9">
        <f t="shared" si="7"/>
        <v>30.891472105307205</v>
      </c>
      <c r="G52" s="9">
        <f t="shared" si="12"/>
        <v>3058.2557384254133</v>
      </c>
      <c r="H52" s="9">
        <f t="shared" si="14"/>
        <v>0</v>
      </c>
      <c r="I52" s="9">
        <f t="shared" si="15"/>
        <v>0</v>
      </c>
      <c r="J52" s="9">
        <f t="shared" si="16"/>
        <v>0</v>
      </c>
      <c r="K52" s="14">
        <f t="shared" si="13"/>
        <v>63976.225422409625</v>
      </c>
      <c r="S52" s="7">
        <f t="shared" si="3"/>
        <v>0</v>
      </c>
      <c r="T52" s="7">
        <f t="shared" si="4"/>
        <v>1</v>
      </c>
      <c r="U52" s="7">
        <f t="shared" si="5"/>
        <v>1</v>
      </c>
    </row>
    <row r="53" spans="3:21" s="7" customFormat="1" ht="1" customHeight="1">
      <c r="C53" s="7">
        <v>38</v>
      </c>
      <c r="D53" s="9">
        <f t="shared" si="11"/>
        <v>31972.67362899295</v>
      </c>
      <c r="E53" s="9">
        <f t="shared" si="6"/>
        <v>3197.2673628992952</v>
      </c>
      <c r="F53" s="9">
        <f t="shared" si="7"/>
        <v>31.972673628992954</v>
      </c>
      <c r="G53" s="9">
        <f t="shared" si="12"/>
        <v>3165.2946892703021</v>
      </c>
      <c r="H53" s="9">
        <f t="shared" si="14"/>
        <v>0</v>
      </c>
      <c r="I53" s="9">
        <f t="shared" si="15"/>
        <v>0</v>
      </c>
      <c r="J53" s="9">
        <f t="shared" si="16"/>
        <v>0</v>
      </c>
      <c r="K53" s="14">
        <f t="shared" si="13"/>
        <v>69060.806874352216</v>
      </c>
      <c r="S53" s="7">
        <f t="shared" si="3"/>
        <v>0</v>
      </c>
      <c r="T53" s="7">
        <f t="shared" si="4"/>
        <v>1</v>
      </c>
      <c r="U53" s="7">
        <f t="shared" si="5"/>
        <v>1</v>
      </c>
    </row>
    <row r="54" spans="3:21" s="7" customFormat="1" ht="1" customHeight="1">
      <c r="C54" s="7">
        <v>39</v>
      </c>
      <c r="D54" s="9">
        <f t="shared" si="11"/>
        <v>33091.717206007699</v>
      </c>
      <c r="E54" s="9">
        <f t="shared" si="6"/>
        <v>3309.1717206007702</v>
      </c>
      <c r="F54" s="9">
        <f t="shared" si="7"/>
        <v>33.091717206007701</v>
      </c>
      <c r="G54" s="9">
        <f t="shared" si="12"/>
        <v>3276.0800033947626</v>
      </c>
      <c r="H54" s="9">
        <f t="shared" si="14"/>
        <v>0</v>
      </c>
      <c r="I54" s="9">
        <f t="shared" si="15"/>
        <v>0</v>
      </c>
      <c r="J54" s="9">
        <f t="shared" si="16"/>
        <v>0</v>
      </c>
      <c r="K54" s="14">
        <f t="shared" si="13"/>
        <v>74408.711083977541</v>
      </c>
      <c r="S54" s="7">
        <f t="shared" si="3"/>
        <v>0</v>
      </c>
      <c r="T54" s="7">
        <f t="shared" si="4"/>
        <v>1</v>
      </c>
      <c r="U54" s="7">
        <f t="shared" si="5"/>
        <v>1</v>
      </c>
    </row>
    <row r="55" spans="3:21" s="7" customFormat="1" ht="1" customHeight="1">
      <c r="C55" s="7">
        <v>40</v>
      </c>
      <c r="D55" s="9">
        <f t="shared" si="11"/>
        <v>34249.927308217964</v>
      </c>
      <c r="E55" s="9">
        <f t="shared" si="6"/>
        <v>3424.9927308217966</v>
      </c>
      <c r="F55" s="9">
        <f t="shared" si="7"/>
        <v>34.24992730821797</v>
      </c>
      <c r="G55" s="9">
        <f t="shared" si="12"/>
        <v>3390.7428035135786</v>
      </c>
      <c r="H55" s="9">
        <f t="shared" si="14"/>
        <v>0</v>
      </c>
      <c r="I55" s="9">
        <f t="shared" si="15"/>
        <v>0</v>
      </c>
      <c r="J55" s="9">
        <f t="shared" si="16"/>
        <v>0</v>
      </c>
      <c r="K55" s="14">
        <f t="shared" si="13"/>
        <v>80031.715220010447</v>
      </c>
      <c r="S55" s="7">
        <f t="shared" si="3"/>
        <v>0</v>
      </c>
      <c r="T55" s="7">
        <f t="shared" si="4"/>
        <v>1</v>
      </c>
      <c r="U55" s="7">
        <f t="shared" si="5"/>
        <v>1</v>
      </c>
    </row>
    <row r="56" spans="3:21" s="7" customFormat="1" ht="1" customHeight="1">
      <c r="C56" s="7">
        <v>41</v>
      </c>
      <c r="D56" s="9">
        <f t="shared" si="11"/>
        <v>35448.674764005591</v>
      </c>
      <c r="E56" s="9">
        <f t="shared" si="6"/>
        <v>3544.8674764005591</v>
      </c>
      <c r="F56" s="9">
        <f t="shared" si="7"/>
        <v>35.448674764005595</v>
      </c>
      <c r="G56" s="9">
        <f t="shared" si="12"/>
        <v>3509.4188016365533</v>
      </c>
      <c r="H56" s="9">
        <f t="shared" si="14"/>
        <v>0</v>
      </c>
      <c r="I56" s="9">
        <f t="shared" si="15"/>
        <v>0</v>
      </c>
      <c r="J56" s="9">
        <f t="shared" si="16"/>
        <v>0</v>
      </c>
      <c r="K56" s="14">
        <f t="shared" si="13"/>
        <v>85942.085478247318</v>
      </c>
      <c r="S56" s="7">
        <f t="shared" si="3"/>
        <v>0</v>
      </c>
      <c r="T56" s="7">
        <f t="shared" si="4"/>
        <v>1</v>
      </c>
      <c r="U56" s="7">
        <f t="shared" si="5"/>
        <v>1</v>
      </c>
    </row>
    <row r="57" spans="3:21" s="7" customFormat="1" ht="1" customHeight="1">
      <c r="C57" s="7">
        <v>42</v>
      </c>
      <c r="D57" s="9">
        <f t="shared" si="11"/>
        <v>36689.37838074578</v>
      </c>
      <c r="E57" s="9">
        <f t="shared" si="6"/>
        <v>3668.9378380745784</v>
      </c>
      <c r="F57" s="9">
        <f t="shared" si="7"/>
        <v>36.689378380745787</v>
      </c>
      <c r="G57" s="9">
        <f t="shared" si="12"/>
        <v>3632.2484596938325</v>
      </c>
      <c r="H57" s="9">
        <f t="shared" si="14"/>
        <v>0</v>
      </c>
      <c r="I57" s="9">
        <f t="shared" si="15"/>
        <v>0</v>
      </c>
      <c r="J57" s="9">
        <f t="shared" si="16"/>
        <v>0</v>
      </c>
      <c r="K57" s="14">
        <f t="shared" si="13"/>
        <v>92152.596502288565</v>
      </c>
      <c r="S57" s="7">
        <f t="shared" si="3"/>
        <v>0</v>
      </c>
      <c r="T57" s="7">
        <f t="shared" si="4"/>
        <v>1</v>
      </c>
      <c r="U57" s="7">
        <f t="shared" si="5"/>
        <v>1</v>
      </c>
    </row>
    <row r="58" spans="3:21" s="7" customFormat="1" ht="1" customHeight="1">
      <c r="C58" s="7">
        <v>43</v>
      </c>
      <c r="D58" s="9">
        <f t="shared" si="11"/>
        <v>37973.506624071881</v>
      </c>
      <c r="E58" s="9">
        <f t="shared" si="6"/>
        <v>3797.3506624071883</v>
      </c>
      <c r="F58" s="9">
        <f t="shared" si="7"/>
        <v>37.973506624071881</v>
      </c>
      <c r="G58" s="9">
        <f t="shared" si="12"/>
        <v>3759.3771557831165</v>
      </c>
      <c r="H58" s="9">
        <f t="shared" si="14"/>
        <v>0</v>
      </c>
      <c r="I58" s="9">
        <f t="shared" si="15"/>
        <v>0</v>
      </c>
      <c r="J58" s="9">
        <f t="shared" si="16"/>
        <v>0</v>
      </c>
      <c r="K58" s="14">
        <f t="shared" si="13"/>
        <v>98676.551553140351</v>
      </c>
      <c r="S58" s="7">
        <f t="shared" si="3"/>
        <v>0</v>
      </c>
      <c r="T58" s="7">
        <f t="shared" si="4"/>
        <v>1</v>
      </c>
      <c r="U58" s="7">
        <f t="shared" si="5"/>
        <v>1</v>
      </c>
    </row>
    <row r="59" spans="3:21" s="7" customFormat="1" ht="1" customHeight="1">
      <c r="C59" s="7">
        <v>44</v>
      </c>
      <c r="D59" s="9">
        <f t="shared" si="11"/>
        <v>39302.579355914393</v>
      </c>
      <c r="E59" s="9">
        <f t="shared" si="6"/>
        <v>3930.2579355914395</v>
      </c>
      <c r="F59" s="9">
        <f t="shared" si="7"/>
        <v>39.302579355914396</v>
      </c>
      <c r="G59" s="9">
        <f t="shared" si="12"/>
        <v>3890.955356235525</v>
      </c>
      <c r="H59" s="9">
        <f t="shared" si="14"/>
        <v>0</v>
      </c>
      <c r="I59" s="9">
        <f t="shared" si="15"/>
        <v>0</v>
      </c>
      <c r="J59" s="9">
        <f t="shared" si="16"/>
        <v>0</v>
      </c>
      <c r="K59" s="14">
        <f t="shared" si="13"/>
        <v>105527.80345597009</v>
      </c>
      <c r="S59" s="7">
        <f t="shared" si="3"/>
        <v>0</v>
      </c>
      <c r="T59" s="7">
        <f t="shared" si="4"/>
        <v>1</v>
      </c>
      <c r="U59" s="7">
        <f t="shared" si="5"/>
        <v>1</v>
      </c>
    </row>
    <row r="60" spans="3:21" s="7" customFormat="1" ht="1" customHeight="1">
      <c r="C60" s="7">
        <v>45</v>
      </c>
      <c r="D60" s="9">
        <f t="shared" si="11"/>
        <v>40678.169633371392</v>
      </c>
      <c r="E60" s="9">
        <f t="shared" si="6"/>
        <v>4067.8169633371394</v>
      </c>
      <c r="F60" s="9">
        <f t="shared" si="7"/>
        <v>40.678169633371397</v>
      </c>
      <c r="G60" s="9">
        <f t="shared" si="12"/>
        <v>4027.138793703768</v>
      </c>
      <c r="H60" s="9">
        <f t="shared" si="14"/>
        <v>0</v>
      </c>
      <c r="I60" s="9">
        <f t="shared" si="15"/>
        <v>0</v>
      </c>
      <c r="J60" s="9">
        <f t="shared" si="16"/>
        <v>0</v>
      </c>
      <c r="K60" s="14">
        <f t="shared" si="13"/>
        <v>112720.77635335297</v>
      </c>
      <c r="S60" s="7">
        <f t="shared" si="3"/>
        <v>0</v>
      </c>
      <c r="T60" s="7">
        <f t="shared" si="4"/>
        <v>1</v>
      </c>
      <c r="U60" s="7">
        <f t="shared" si="5"/>
        <v>1</v>
      </c>
    </row>
    <row r="61" spans="3:21" s="7" customFormat="1" ht="1" customHeight="1">
      <c r="C61" s="7">
        <v>46</v>
      </c>
      <c r="D61" s="9">
        <f t="shared" si="11"/>
        <v>42101.905570539384</v>
      </c>
      <c r="E61" s="9">
        <f t="shared" si="6"/>
        <v>4210.1905570539384</v>
      </c>
      <c r="F61" s="9">
        <f t="shared" si="7"/>
        <v>42.101905570539387</v>
      </c>
      <c r="G61" s="9">
        <f t="shared" si="12"/>
        <v>4168.0886514833992</v>
      </c>
      <c r="H61" s="9">
        <f t="shared" si="14"/>
        <v>0</v>
      </c>
      <c r="I61" s="9">
        <f t="shared" si="15"/>
        <v>0</v>
      </c>
      <c r="J61" s="9">
        <f t="shared" si="16"/>
        <v>0</v>
      </c>
      <c r="K61" s="14">
        <f t="shared" si="13"/>
        <v>120270.48829543695</v>
      </c>
      <c r="S61" s="7">
        <f t="shared" ref="S61:S92" si="17">IF(C72&gt;$L$20,1,0)</f>
        <v>0</v>
      </c>
      <c r="T61" s="7">
        <f t="shared" ref="T61:T92" si="18">IF(C72&lt;$L$22,1,0)</f>
        <v>1</v>
      </c>
      <c r="U61" s="7">
        <f t="shared" si="5"/>
        <v>1</v>
      </c>
    </row>
    <row r="62" spans="3:21" s="7" customFormat="1" ht="1" customHeight="1">
      <c r="C62" s="7">
        <v>47</v>
      </c>
      <c r="D62" s="9">
        <f t="shared" si="11"/>
        <v>43575.472265508259</v>
      </c>
      <c r="E62" s="9">
        <f t="shared" si="6"/>
        <v>4357.5472265508261</v>
      </c>
      <c r="F62" s="9">
        <f t="shared" si="7"/>
        <v>43.57547226550826</v>
      </c>
      <c r="G62" s="9">
        <f t="shared" si="12"/>
        <v>4313.9717542853177</v>
      </c>
      <c r="H62" s="9">
        <f t="shared" si="14"/>
        <v>0</v>
      </c>
      <c r="I62" s="9">
        <f t="shared" si="15"/>
        <v>0</v>
      </c>
      <c r="J62" s="9">
        <f t="shared" si="16"/>
        <v>0</v>
      </c>
      <c r="K62" s="14">
        <f t="shared" si="13"/>
        <v>128192.57469858538</v>
      </c>
      <c r="S62" s="7">
        <f t="shared" si="17"/>
        <v>0</v>
      </c>
      <c r="T62" s="7">
        <f t="shared" si="18"/>
        <v>1</v>
      </c>
      <c r="U62" s="7">
        <f t="shared" si="5"/>
        <v>1</v>
      </c>
    </row>
    <row r="63" spans="3:21" s="7" customFormat="1" ht="1" customHeight="1">
      <c r="C63" s="7">
        <v>48</v>
      </c>
      <c r="D63" s="9">
        <f t="shared" si="11"/>
        <v>45100.613794801044</v>
      </c>
      <c r="E63" s="9">
        <f t="shared" ref="E63:E94" si="19">IF(D63&gt;0,$L$19*D63,0)</f>
        <v>4510.0613794801047</v>
      </c>
      <c r="F63" s="9">
        <f t="shared" ref="F63:F94" si="20">E63*$L$21</f>
        <v>45.100613794801049</v>
      </c>
      <c r="G63" s="9">
        <f t="shared" si="12"/>
        <v>4464.9607656853041</v>
      </c>
      <c r="H63" s="9">
        <f t="shared" si="14"/>
        <v>0</v>
      </c>
      <c r="I63" s="9">
        <f t="shared" si="15"/>
        <v>0</v>
      </c>
      <c r="J63" s="9">
        <f t="shared" si="16"/>
        <v>0</v>
      </c>
      <c r="K63" s="14">
        <f t="shared" si="13"/>
        <v>136503.31270522825</v>
      </c>
      <c r="S63" s="7">
        <f t="shared" si="17"/>
        <v>0</v>
      </c>
      <c r="T63" s="7">
        <f t="shared" si="18"/>
        <v>1</v>
      </c>
      <c r="U63" s="7">
        <f t="shared" si="5"/>
        <v>1</v>
      </c>
    </row>
    <row r="64" spans="3:21" s="7" customFormat="1" ht="1" customHeight="1">
      <c r="C64" s="7">
        <v>49</v>
      </c>
      <c r="D64" s="9">
        <f t="shared" ref="D64:D95" si="21">IF(C64&gt;$L$20,0,D63*(1+$L$18))</f>
        <v>46679.135277619076</v>
      </c>
      <c r="E64" s="9">
        <f t="shared" si="19"/>
        <v>4667.913527761908</v>
      </c>
      <c r="F64" s="9">
        <f t="shared" si="20"/>
        <v>46.679135277619082</v>
      </c>
      <c r="G64" s="9">
        <f t="shared" si="12"/>
        <v>4621.2343924842889</v>
      </c>
      <c r="H64" s="9">
        <f t="shared" si="14"/>
        <v>0</v>
      </c>
      <c r="I64" s="9">
        <f t="shared" si="15"/>
        <v>0</v>
      </c>
      <c r="J64" s="9">
        <f t="shared" si="16"/>
        <v>0</v>
      </c>
      <c r="K64" s="14">
        <f t="shared" si="13"/>
        <v>145219.6464788694</v>
      </c>
      <c r="S64" s="7">
        <f t="shared" si="17"/>
        <v>0</v>
      </c>
      <c r="T64" s="7">
        <f t="shared" si="18"/>
        <v>1</v>
      </c>
      <c r="U64" s="7">
        <f t="shared" si="5"/>
        <v>1</v>
      </c>
    </row>
    <row r="65" spans="3:21" s="7" customFormat="1" ht="1" customHeight="1">
      <c r="C65" s="7">
        <v>50</v>
      </c>
      <c r="D65" s="9">
        <f t="shared" si="21"/>
        <v>48312.905012335737</v>
      </c>
      <c r="E65" s="9">
        <f t="shared" si="19"/>
        <v>4831.2905012335741</v>
      </c>
      <c r="F65" s="9">
        <f t="shared" si="20"/>
        <v>48.31290501233574</v>
      </c>
      <c r="G65" s="9">
        <f t="shared" si="12"/>
        <v>4782.9775962212379</v>
      </c>
      <c r="H65" s="9">
        <f t="shared" si="14"/>
        <v>0</v>
      </c>
      <c r="I65" s="9">
        <f t="shared" si="15"/>
        <v>0</v>
      </c>
      <c r="J65" s="9">
        <f t="shared" si="16"/>
        <v>0</v>
      </c>
      <c r="K65" s="14">
        <f t="shared" ref="K65:K96" si="22">IF(E65&gt;0,K64*(1+$L$27)+G65,0)</f>
        <v>154359.21346945671</v>
      </c>
      <c r="S65" s="7">
        <f t="shared" si="17"/>
        <v>0</v>
      </c>
      <c r="T65" s="7">
        <f t="shared" si="18"/>
        <v>1</v>
      </c>
      <c r="U65" s="7">
        <f t="shared" si="5"/>
        <v>1</v>
      </c>
    </row>
    <row r="66" spans="3:21" s="7" customFormat="1" ht="1" customHeight="1">
      <c r="C66" s="7">
        <v>51</v>
      </c>
      <c r="D66" s="9">
        <f t="shared" si="21"/>
        <v>50003.856687767482</v>
      </c>
      <c r="E66" s="9">
        <f t="shared" si="19"/>
        <v>5000.3856687767484</v>
      </c>
      <c r="F66" s="9">
        <f t="shared" si="20"/>
        <v>50.003856687767488</v>
      </c>
      <c r="G66" s="9">
        <f t="shared" si="12"/>
        <v>4950.381812088981</v>
      </c>
      <c r="H66" s="9">
        <f t="shared" si="14"/>
        <v>0</v>
      </c>
      <c r="I66" s="9">
        <f t="shared" si="15"/>
        <v>0</v>
      </c>
      <c r="J66" s="9">
        <f t="shared" si="16"/>
        <v>0</v>
      </c>
      <c r="K66" s="14">
        <f t="shared" si="22"/>
        <v>163940.37168562939</v>
      </c>
      <c r="S66" s="7">
        <f t="shared" si="17"/>
        <v>0</v>
      </c>
      <c r="T66" s="7">
        <f t="shared" si="18"/>
        <v>1</v>
      </c>
      <c r="U66" s="7">
        <f t="shared" si="5"/>
        <v>1</v>
      </c>
    </row>
    <row r="67" spans="3:21" s="7" customFormat="1" ht="1" customHeight="1">
      <c r="C67" s="7">
        <v>52</v>
      </c>
      <c r="D67" s="9">
        <f t="shared" si="21"/>
        <v>51753.991671839343</v>
      </c>
      <c r="E67" s="9">
        <f t="shared" si="19"/>
        <v>5175.3991671839349</v>
      </c>
      <c r="F67" s="9">
        <f t="shared" si="20"/>
        <v>51.753991671839351</v>
      </c>
      <c r="G67" s="9">
        <f t="shared" si="12"/>
        <v>5123.6451755120952</v>
      </c>
      <c r="H67" s="9">
        <f t="shared" si="14"/>
        <v>0</v>
      </c>
      <c r="I67" s="9">
        <f t="shared" si="15"/>
        <v>0</v>
      </c>
      <c r="J67" s="9">
        <f t="shared" si="16"/>
        <v>0</v>
      </c>
      <c r="K67" s="14">
        <f t="shared" si="22"/>
        <v>173982.22801171037</v>
      </c>
      <c r="S67" s="7">
        <f t="shared" si="17"/>
        <v>0</v>
      </c>
      <c r="T67" s="7">
        <f t="shared" si="18"/>
        <v>1</v>
      </c>
      <c r="U67" s="7">
        <f t="shared" si="5"/>
        <v>1</v>
      </c>
    </row>
    <row r="68" spans="3:21" s="7" customFormat="1" ht="1" customHeight="1">
      <c r="C68" s="7">
        <v>53</v>
      </c>
      <c r="D68" s="9">
        <f t="shared" si="21"/>
        <v>53565.38138035372</v>
      </c>
      <c r="E68" s="9">
        <f t="shared" si="19"/>
        <v>5356.538138035372</v>
      </c>
      <c r="F68" s="9">
        <f t="shared" si="20"/>
        <v>53.56538138035372</v>
      </c>
      <c r="G68" s="9">
        <f t="shared" si="12"/>
        <v>5302.9727566550182</v>
      </c>
      <c r="H68" s="9">
        <f t="shared" si="14"/>
        <v>0</v>
      </c>
      <c r="I68" s="9">
        <f t="shared" si="15"/>
        <v>0</v>
      </c>
      <c r="J68" s="9">
        <f t="shared" si="16"/>
        <v>0</v>
      </c>
      <c r="K68" s="14">
        <f t="shared" si="22"/>
        <v>184504.6676087167</v>
      </c>
      <c r="S68" s="7">
        <f t="shared" si="17"/>
        <v>0</v>
      </c>
      <c r="T68" s="7">
        <f t="shared" si="18"/>
        <v>1</v>
      </c>
      <c r="U68" s="7">
        <f t="shared" si="5"/>
        <v>1</v>
      </c>
    </row>
    <row r="69" spans="3:21" s="7" customFormat="1" ht="1" customHeight="1">
      <c r="C69" s="7">
        <v>54</v>
      </c>
      <c r="D69" s="9">
        <f t="shared" si="21"/>
        <v>55440.169728666093</v>
      </c>
      <c r="E69" s="9">
        <f t="shared" si="19"/>
        <v>5544.0169728666096</v>
      </c>
      <c r="F69" s="9">
        <f t="shared" si="20"/>
        <v>55.440169728666099</v>
      </c>
      <c r="G69" s="9">
        <f t="shared" si="12"/>
        <v>5488.5768031379439</v>
      </c>
      <c r="H69" s="9">
        <f t="shared" si="14"/>
        <v>0</v>
      </c>
      <c r="I69" s="9">
        <f t="shared" si="15"/>
        <v>0</v>
      </c>
      <c r="J69" s="9">
        <f t="shared" si="16"/>
        <v>0</v>
      </c>
      <c r="K69" s="14">
        <f t="shared" si="22"/>
        <v>195528.38444011615</v>
      </c>
      <c r="S69" s="7">
        <f t="shared" si="17"/>
        <v>0</v>
      </c>
      <c r="T69" s="7">
        <f t="shared" si="18"/>
        <v>1</v>
      </c>
      <c r="U69" s="7">
        <f t="shared" si="5"/>
        <v>1</v>
      </c>
    </row>
    <row r="70" spans="3:21" s="7" customFormat="1" ht="1" customHeight="1">
      <c r="C70" s="7">
        <v>55</v>
      </c>
      <c r="D70" s="9">
        <f t="shared" si="21"/>
        <v>57380.575669169404</v>
      </c>
      <c r="E70" s="9">
        <f t="shared" si="19"/>
        <v>5738.0575669169411</v>
      </c>
      <c r="F70" s="9">
        <f t="shared" si="20"/>
        <v>57.38057566916941</v>
      </c>
      <c r="G70" s="9">
        <f t="shared" si="12"/>
        <v>5680.6769912477721</v>
      </c>
      <c r="H70" s="9">
        <f t="shared" si="14"/>
        <v>0</v>
      </c>
      <c r="I70" s="9">
        <f t="shared" si="15"/>
        <v>0</v>
      </c>
      <c r="J70" s="9">
        <f t="shared" si="16"/>
        <v>0</v>
      </c>
      <c r="K70" s="14">
        <f t="shared" si="22"/>
        <v>207074.91296456743</v>
      </c>
      <c r="S70" s="7">
        <f t="shared" si="17"/>
        <v>1</v>
      </c>
      <c r="T70" s="7">
        <f t="shared" si="18"/>
        <v>1</v>
      </c>
      <c r="U70" s="7">
        <f t="shared" si="5"/>
        <v>2</v>
      </c>
    </row>
    <row r="71" spans="3:21" s="7" customFormat="1" ht="1" customHeight="1">
      <c r="C71" s="7">
        <v>56</v>
      </c>
      <c r="D71" s="9">
        <f t="shared" si="21"/>
        <v>59388.895817590332</v>
      </c>
      <c r="E71" s="9">
        <f t="shared" si="19"/>
        <v>5938.8895817590337</v>
      </c>
      <c r="F71" s="9">
        <f t="shared" si="20"/>
        <v>59.388895817590338</v>
      </c>
      <c r="G71" s="9">
        <f t="shared" si="12"/>
        <v>5879.5006859414434</v>
      </c>
      <c r="H71" s="9">
        <f t="shared" si="14"/>
        <v>0</v>
      </c>
      <c r="I71" s="9">
        <f t="shared" si="15"/>
        <v>0</v>
      </c>
      <c r="J71" s="9">
        <f t="shared" si="16"/>
        <v>0</v>
      </c>
      <c r="K71" s="14">
        <f t="shared" si="22"/>
        <v>219166.6610394459</v>
      </c>
      <c r="S71" s="7">
        <f t="shared" si="17"/>
        <v>1</v>
      </c>
      <c r="T71" s="7">
        <f t="shared" si="18"/>
        <v>1</v>
      </c>
      <c r="U71" s="7">
        <f t="shared" si="5"/>
        <v>2</v>
      </c>
    </row>
    <row r="72" spans="3:21" s="7" customFormat="1" ht="1" customHeight="1">
      <c r="C72" s="7">
        <v>57</v>
      </c>
      <c r="D72" s="9">
        <f t="shared" si="21"/>
        <v>61467.507171205987</v>
      </c>
      <c r="E72" s="9">
        <f t="shared" si="19"/>
        <v>6146.7507171205989</v>
      </c>
      <c r="F72" s="9">
        <f t="shared" si="20"/>
        <v>61.467507171205988</v>
      </c>
      <c r="G72" s="9">
        <f t="shared" si="12"/>
        <v>6085.2832099493926</v>
      </c>
      <c r="H72" s="9">
        <f t="shared" si="14"/>
        <v>0</v>
      </c>
      <c r="I72" s="9">
        <f t="shared" si="15"/>
        <v>0</v>
      </c>
      <c r="J72" s="9">
        <f t="shared" si="16"/>
        <v>0</v>
      </c>
      <c r="K72" s="14">
        <f t="shared" si="22"/>
        <v>231826.94408057866</v>
      </c>
      <c r="S72" s="7">
        <f t="shared" si="17"/>
        <v>1</v>
      </c>
      <c r="T72" s="7">
        <f t="shared" si="18"/>
        <v>1</v>
      </c>
      <c r="U72" s="7">
        <f t="shared" ref="U72:U124" si="23">SUM(S72:T72)</f>
        <v>2</v>
      </c>
    </row>
    <row r="73" spans="3:21" s="7" customFormat="1" ht="1" customHeight="1">
      <c r="C73" s="7">
        <v>58</v>
      </c>
      <c r="D73" s="9">
        <f t="shared" si="21"/>
        <v>63618.869922198195</v>
      </c>
      <c r="E73" s="9">
        <f t="shared" si="19"/>
        <v>6361.8869922198201</v>
      </c>
      <c r="F73" s="9">
        <f t="shared" si="20"/>
        <v>63.618869922198201</v>
      </c>
      <c r="G73" s="9">
        <f t="shared" si="12"/>
        <v>6298.2681222976216</v>
      </c>
      <c r="H73" s="9">
        <f t="shared" si="14"/>
        <v>0</v>
      </c>
      <c r="I73" s="9">
        <f t="shared" si="15"/>
        <v>0</v>
      </c>
      <c r="J73" s="9">
        <f t="shared" si="16"/>
        <v>0</v>
      </c>
      <c r="K73" s="14">
        <f t="shared" si="22"/>
        <v>245080.02052529366</v>
      </c>
      <c r="S73" s="7">
        <f t="shared" si="17"/>
        <v>1</v>
      </c>
      <c r="T73" s="7">
        <f t="shared" si="18"/>
        <v>1</v>
      </c>
      <c r="U73" s="7">
        <f t="shared" si="23"/>
        <v>2</v>
      </c>
    </row>
    <row r="74" spans="3:21" s="7" customFormat="1" ht="1" customHeight="1">
      <c r="C74" s="7">
        <v>59</v>
      </c>
      <c r="D74" s="9">
        <f t="shared" si="21"/>
        <v>65845.53036947512</v>
      </c>
      <c r="E74" s="9">
        <f t="shared" si="19"/>
        <v>6584.5530369475127</v>
      </c>
      <c r="F74" s="9">
        <f t="shared" si="20"/>
        <v>65.845530369475128</v>
      </c>
      <c r="G74" s="9">
        <f t="shared" si="12"/>
        <v>6518.7075065780373</v>
      </c>
      <c r="H74" s="9">
        <f t="shared" si="14"/>
        <v>0</v>
      </c>
      <c r="I74" s="9">
        <f t="shared" si="15"/>
        <v>0</v>
      </c>
      <c r="J74" s="9">
        <f t="shared" si="16"/>
        <v>0</v>
      </c>
      <c r="K74" s="14">
        <f t="shared" si="22"/>
        <v>258951.12864763051</v>
      </c>
      <c r="S74" s="7">
        <f t="shared" si="17"/>
        <v>1</v>
      </c>
      <c r="T74" s="7">
        <f t="shared" si="18"/>
        <v>1</v>
      </c>
      <c r="U74" s="7">
        <f t="shared" si="23"/>
        <v>2</v>
      </c>
    </row>
    <row r="75" spans="3:21" s="7" customFormat="1" ht="1" customHeight="1">
      <c r="C75" s="7">
        <v>60</v>
      </c>
      <c r="D75" s="9">
        <f t="shared" si="21"/>
        <v>68150.123932406743</v>
      </c>
      <c r="E75" s="9">
        <f t="shared" si="19"/>
        <v>6815.012393240675</v>
      </c>
      <c r="F75" s="9">
        <f t="shared" si="20"/>
        <v>68.150123932406757</v>
      </c>
      <c r="G75" s="9">
        <f t="shared" si="12"/>
        <v>6746.862269308268</v>
      </c>
      <c r="H75" s="9">
        <f t="shared" si="14"/>
        <v>0</v>
      </c>
      <c r="I75" s="9">
        <f t="shared" si="15"/>
        <v>0</v>
      </c>
      <c r="J75" s="9">
        <f t="shared" si="16"/>
        <v>0</v>
      </c>
      <c r="K75" s="14">
        <f t="shared" si="22"/>
        <v>273466.5247763677</v>
      </c>
      <c r="S75" s="7">
        <f t="shared" si="17"/>
        <v>1</v>
      </c>
      <c r="T75" s="7">
        <f t="shared" si="18"/>
        <v>1</v>
      </c>
      <c r="U75" s="7">
        <f t="shared" si="23"/>
        <v>2</v>
      </c>
    </row>
    <row r="76" spans="3:21" s="7" customFormat="1" ht="1" customHeight="1">
      <c r="C76" s="7">
        <v>61</v>
      </c>
      <c r="D76" s="9">
        <f t="shared" si="21"/>
        <v>70535.378270040979</v>
      </c>
      <c r="E76" s="9">
        <f t="shared" si="19"/>
        <v>7053.5378270040983</v>
      </c>
      <c r="F76" s="9">
        <f t="shared" si="20"/>
        <v>70.535378270040979</v>
      </c>
      <c r="G76" s="9">
        <f t="shared" si="12"/>
        <v>6983.002448734057</v>
      </c>
      <c r="H76" s="9">
        <f t="shared" si="14"/>
        <v>0</v>
      </c>
      <c r="I76" s="9">
        <f t="shared" si="15"/>
        <v>0</v>
      </c>
      <c r="J76" s="9">
        <f t="shared" si="16"/>
        <v>0</v>
      </c>
      <c r="K76" s="14">
        <f t="shared" si="22"/>
        <v>288653.52296839282</v>
      </c>
      <c r="S76" s="7">
        <f t="shared" si="17"/>
        <v>1</v>
      </c>
      <c r="T76" s="7">
        <f t="shared" si="18"/>
        <v>1</v>
      </c>
      <c r="U76" s="7">
        <f t="shared" si="23"/>
        <v>2</v>
      </c>
    </row>
    <row r="77" spans="3:21" s="7" customFormat="1" ht="1" customHeight="1">
      <c r="C77" s="7">
        <v>62</v>
      </c>
      <c r="D77" s="9">
        <f t="shared" si="21"/>
        <v>73004.116509492407</v>
      </c>
      <c r="E77" s="9">
        <f t="shared" si="19"/>
        <v>7300.4116509492414</v>
      </c>
      <c r="F77" s="9">
        <f t="shared" si="20"/>
        <v>73.00411650949242</v>
      </c>
      <c r="G77" s="9">
        <f t="shared" si="12"/>
        <v>7227.4075344397488</v>
      </c>
      <c r="H77" s="9">
        <f t="shared" si="14"/>
        <v>0</v>
      </c>
      <c r="I77" s="9">
        <f t="shared" si="15"/>
        <v>0</v>
      </c>
      <c r="J77" s="9">
        <f t="shared" si="16"/>
        <v>0</v>
      </c>
      <c r="K77" s="14">
        <f t="shared" si="22"/>
        <v>304540.53619188437</v>
      </c>
      <c r="S77" s="7">
        <f t="shared" si="17"/>
        <v>1</v>
      </c>
      <c r="T77" s="7">
        <f t="shared" si="18"/>
        <v>1</v>
      </c>
      <c r="U77" s="7">
        <f t="shared" si="23"/>
        <v>2</v>
      </c>
    </row>
    <row r="78" spans="3:21" s="7" customFormat="1" ht="1" customHeight="1">
      <c r="C78" s="7">
        <v>63</v>
      </c>
      <c r="D78" s="9">
        <f t="shared" si="21"/>
        <v>75559.260587324636</v>
      </c>
      <c r="E78" s="9">
        <f t="shared" si="19"/>
        <v>7555.9260587324643</v>
      </c>
      <c r="F78" s="9">
        <f t="shared" si="20"/>
        <v>75.559260587324644</v>
      </c>
      <c r="G78" s="9">
        <f t="shared" si="12"/>
        <v>7480.3667981451399</v>
      </c>
      <c r="H78" s="9">
        <f t="shared" si="14"/>
        <v>0</v>
      </c>
      <c r="I78" s="9">
        <f t="shared" si="15"/>
        <v>0</v>
      </c>
      <c r="J78" s="9">
        <f t="shared" si="16"/>
        <v>0</v>
      </c>
      <c r="K78" s="14">
        <f t="shared" si="22"/>
        <v>321157.11907578603</v>
      </c>
      <c r="S78" s="7">
        <f t="shared" si="17"/>
        <v>1</v>
      </c>
      <c r="T78" s="7">
        <f t="shared" si="18"/>
        <v>1</v>
      </c>
      <c r="U78" s="7">
        <f t="shared" si="23"/>
        <v>2</v>
      </c>
    </row>
    <row r="79" spans="3:21" s="7" customFormat="1" ht="1" customHeight="1">
      <c r="C79" s="7">
        <v>64</v>
      </c>
      <c r="D79" s="9">
        <f t="shared" si="21"/>
        <v>78203.834707880989</v>
      </c>
      <c r="E79" s="9">
        <f t="shared" si="19"/>
        <v>7820.3834707880997</v>
      </c>
      <c r="F79" s="9">
        <f t="shared" si="20"/>
        <v>78.203834707881001</v>
      </c>
      <c r="G79" s="9">
        <f t="shared" si="12"/>
        <v>7742.1796360802191</v>
      </c>
      <c r="H79" s="9">
        <f t="shared" si="14"/>
        <v>0</v>
      </c>
      <c r="I79" s="9">
        <f t="shared" si="15"/>
        <v>0</v>
      </c>
      <c r="J79" s="9">
        <f t="shared" si="16"/>
        <v>0</v>
      </c>
      <c r="K79" s="14">
        <f t="shared" si="22"/>
        <v>338534.01228413987</v>
      </c>
      <c r="S79" s="7">
        <f t="shared" si="17"/>
        <v>1</v>
      </c>
      <c r="T79" s="7">
        <f t="shared" si="18"/>
        <v>1</v>
      </c>
      <c r="U79" s="7">
        <f t="shared" si="23"/>
        <v>2</v>
      </c>
    </row>
    <row r="80" spans="3:21" s="7" customFormat="1" ht="1" customHeight="1">
      <c r="C80" s="7">
        <v>65</v>
      </c>
      <c r="D80" s="9">
        <f t="shared" si="21"/>
        <v>80940.968922656815</v>
      </c>
      <c r="E80" s="9">
        <f t="shared" si="19"/>
        <v>8094.0968922656821</v>
      </c>
      <c r="F80" s="9">
        <f t="shared" si="20"/>
        <v>80.940968922656822</v>
      </c>
      <c r="G80" s="9">
        <f t="shared" si="12"/>
        <v>8013.1559233430253</v>
      </c>
      <c r="H80" s="9">
        <f t="shared" si="14"/>
        <v>0</v>
      </c>
      <c r="I80" s="9">
        <f t="shared" si="15"/>
        <v>0</v>
      </c>
      <c r="J80" s="9">
        <f t="shared" si="16"/>
        <v>0</v>
      </c>
      <c r="K80" s="14">
        <f t="shared" si="22"/>
        <v>356703.18857600709</v>
      </c>
      <c r="S80" s="7">
        <f t="shared" si="17"/>
        <v>1</v>
      </c>
      <c r="T80" s="7">
        <f t="shared" si="18"/>
        <v>1</v>
      </c>
      <c r="U80" s="7">
        <f t="shared" si="23"/>
        <v>2</v>
      </c>
    </row>
    <row r="81" spans="3:21" s="7" customFormat="1" ht="1" customHeight="1">
      <c r="C81" s="7">
        <v>66</v>
      </c>
      <c r="D81" s="9">
        <f t="shared" si="21"/>
        <v>0</v>
      </c>
      <c r="E81" s="9">
        <f t="shared" si="19"/>
        <v>0</v>
      </c>
      <c r="F81" s="9">
        <f t="shared" si="20"/>
        <v>0</v>
      </c>
      <c r="G81" s="9">
        <f t="shared" si="12"/>
        <v>0</v>
      </c>
      <c r="H81" s="9">
        <f t="shared" si="14"/>
        <v>16210.991382523925</v>
      </c>
      <c r="I81" s="9">
        <f t="shared" si="15"/>
        <v>16210.991382523925</v>
      </c>
      <c r="J81" s="9">
        <f t="shared" si="16"/>
        <v>29725.265714667257</v>
      </c>
      <c r="K81" s="14">
        <f t="shared" si="22"/>
        <v>0</v>
      </c>
      <c r="S81" s="7">
        <f t="shared" si="17"/>
        <v>1</v>
      </c>
      <c r="T81" s="7">
        <f t="shared" si="18"/>
        <v>1</v>
      </c>
      <c r="U81" s="7">
        <f t="shared" si="23"/>
        <v>2</v>
      </c>
    </row>
    <row r="82" spans="3:21" s="7" customFormat="1" ht="1" customHeight="1">
      <c r="C82" s="7">
        <v>67</v>
      </c>
      <c r="D82" s="9">
        <f t="shared" si="21"/>
        <v>0</v>
      </c>
      <c r="E82" s="9">
        <f t="shared" si="19"/>
        <v>0</v>
      </c>
      <c r="F82" s="9">
        <f t="shared" si="20"/>
        <v>0</v>
      </c>
      <c r="G82" s="9">
        <f t="shared" si="12"/>
        <v>0</v>
      </c>
      <c r="H82" s="9">
        <f t="shared" si="14"/>
        <v>16210.991382523925</v>
      </c>
      <c r="I82" s="9">
        <f t="shared" si="15"/>
        <v>16210.991382523925</v>
      </c>
      <c r="J82" s="9">
        <f t="shared" si="16"/>
        <v>29725.265714667257</v>
      </c>
      <c r="K82" s="14">
        <f t="shared" si="22"/>
        <v>0</v>
      </c>
      <c r="S82" s="7">
        <f t="shared" si="17"/>
        <v>1</v>
      </c>
      <c r="T82" s="7">
        <f t="shared" si="18"/>
        <v>0</v>
      </c>
      <c r="U82" s="7">
        <f t="shared" si="23"/>
        <v>1</v>
      </c>
    </row>
    <row r="83" spans="3:21" s="7" customFormat="1" ht="1" customHeight="1">
      <c r="C83" s="7">
        <v>68</v>
      </c>
      <c r="D83" s="9">
        <f t="shared" si="21"/>
        <v>0</v>
      </c>
      <c r="E83" s="9">
        <f t="shared" si="19"/>
        <v>0</v>
      </c>
      <c r="F83" s="9">
        <f t="shared" si="20"/>
        <v>0</v>
      </c>
      <c r="G83" s="9">
        <f t="shared" si="12"/>
        <v>0</v>
      </c>
      <c r="H83" s="9">
        <f t="shared" si="14"/>
        <v>16210.991382523925</v>
      </c>
      <c r="I83" s="9">
        <f t="shared" si="15"/>
        <v>16210.991382523925</v>
      </c>
      <c r="J83" s="9">
        <f t="shared" si="16"/>
        <v>29725.265714667257</v>
      </c>
      <c r="K83" s="14">
        <f t="shared" si="22"/>
        <v>0</v>
      </c>
      <c r="S83" s="7">
        <f t="shared" si="17"/>
        <v>1</v>
      </c>
      <c r="T83" s="7">
        <f t="shared" si="18"/>
        <v>0</v>
      </c>
      <c r="U83" s="7">
        <f t="shared" si="23"/>
        <v>1</v>
      </c>
    </row>
    <row r="84" spans="3:21" s="7" customFormat="1" ht="1" customHeight="1">
      <c r="C84" s="7">
        <v>69</v>
      </c>
      <c r="D84" s="9">
        <f t="shared" si="21"/>
        <v>0</v>
      </c>
      <c r="E84" s="9">
        <f t="shared" si="19"/>
        <v>0</v>
      </c>
      <c r="F84" s="9">
        <f t="shared" si="20"/>
        <v>0</v>
      </c>
      <c r="G84" s="9">
        <f t="shared" si="12"/>
        <v>0</v>
      </c>
      <c r="H84" s="9">
        <f t="shared" si="14"/>
        <v>16210.991382523925</v>
      </c>
      <c r="I84" s="9">
        <f t="shared" si="15"/>
        <v>16210.991382523925</v>
      </c>
      <c r="J84" s="9">
        <f t="shared" si="16"/>
        <v>29725.265714667257</v>
      </c>
      <c r="K84" s="14">
        <f t="shared" si="22"/>
        <v>0</v>
      </c>
      <c r="S84" s="7">
        <f t="shared" si="17"/>
        <v>1</v>
      </c>
      <c r="T84" s="7">
        <f t="shared" si="18"/>
        <v>0</v>
      </c>
      <c r="U84" s="7">
        <f t="shared" si="23"/>
        <v>1</v>
      </c>
    </row>
    <row r="85" spans="3:21" s="7" customFormat="1" ht="1" customHeight="1">
      <c r="C85" s="7">
        <v>70</v>
      </c>
      <c r="D85" s="9">
        <f t="shared" si="21"/>
        <v>0</v>
      </c>
      <c r="E85" s="9">
        <f t="shared" si="19"/>
        <v>0</v>
      </c>
      <c r="F85" s="9">
        <f t="shared" si="20"/>
        <v>0</v>
      </c>
      <c r="G85" s="9">
        <f t="shared" si="12"/>
        <v>0</v>
      </c>
      <c r="H85" s="9">
        <f t="shared" si="14"/>
        <v>16210.991382523925</v>
      </c>
      <c r="I85" s="9">
        <f t="shared" si="15"/>
        <v>16210.991382523925</v>
      </c>
      <c r="J85" s="9">
        <f t="shared" si="16"/>
        <v>29725.265714667257</v>
      </c>
      <c r="K85" s="14">
        <f t="shared" si="22"/>
        <v>0</v>
      </c>
      <c r="S85" s="7">
        <f t="shared" si="17"/>
        <v>1</v>
      </c>
      <c r="T85" s="7">
        <f t="shared" si="18"/>
        <v>0</v>
      </c>
      <c r="U85" s="7">
        <f t="shared" si="23"/>
        <v>1</v>
      </c>
    </row>
    <row r="86" spans="3:21" s="7" customFormat="1" ht="1" customHeight="1">
      <c r="C86" s="7">
        <v>71</v>
      </c>
      <c r="D86" s="9">
        <f t="shared" si="21"/>
        <v>0</v>
      </c>
      <c r="E86" s="9">
        <f t="shared" si="19"/>
        <v>0</v>
      </c>
      <c r="F86" s="9">
        <f t="shared" si="20"/>
        <v>0</v>
      </c>
      <c r="G86" s="9">
        <f t="shared" si="12"/>
        <v>0</v>
      </c>
      <c r="H86" s="9">
        <f t="shared" si="14"/>
        <v>16210.991382523925</v>
      </c>
      <c r="I86" s="9">
        <f t="shared" si="15"/>
        <v>16210.991382523925</v>
      </c>
      <c r="J86" s="9">
        <f t="shared" si="16"/>
        <v>29725.265714667257</v>
      </c>
      <c r="K86" s="14">
        <f t="shared" si="22"/>
        <v>0</v>
      </c>
      <c r="S86" s="7">
        <f t="shared" si="17"/>
        <v>1</v>
      </c>
      <c r="T86" s="7">
        <f t="shared" si="18"/>
        <v>0</v>
      </c>
      <c r="U86" s="7">
        <f t="shared" si="23"/>
        <v>1</v>
      </c>
    </row>
    <row r="87" spans="3:21" s="7" customFormat="1" ht="1" customHeight="1">
      <c r="C87" s="7">
        <v>72</v>
      </c>
      <c r="D87" s="9">
        <f t="shared" si="21"/>
        <v>0</v>
      </c>
      <c r="E87" s="9">
        <f t="shared" si="19"/>
        <v>0</v>
      </c>
      <c r="F87" s="9">
        <f t="shared" si="20"/>
        <v>0</v>
      </c>
      <c r="G87" s="9">
        <f t="shared" si="12"/>
        <v>0</v>
      </c>
      <c r="H87" s="9">
        <f t="shared" si="14"/>
        <v>16210.991382523925</v>
      </c>
      <c r="I87" s="9">
        <f t="shared" si="15"/>
        <v>16210.991382523925</v>
      </c>
      <c r="J87" s="9">
        <f t="shared" si="16"/>
        <v>29725.265714667257</v>
      </c>
      <c r="K87" s="14">
        <f t="shared" si="22"/>
        <v>0</v>
      </c>
      <c r="S87" s="7">
        <f t="shared" si="17"/>
        <v>1</v>
      </c>
      <c r="T87" s="7">
        <f t="shared" si="18"/>
        <v>0</v>
      </c>
      <c r="U87" s="7">
        <f t="shared" si="23"/>
        <v>1</v>
      </c>
    </row>
    <row r="88" spans="3:21" s="7" customFormat="1" ht="1" customHeight="1">
      <c r="C88" s="7">
        <v>73</v>
      </c>
      <c r="D88" s="9">
        <f t="shared" si="21"/>
        <v>0</v>
      </c>
      <c r="E88" s="9">
        <f t="shared" si="19"/>
        <v>0</v>
      </c>
      <c r="F88" s="9">
        <f t="shared" si="20"/>
        <v>0</v>
      </c>
      <c r="G88" s="9">
        <f t="shared" si="12"/>
        <v>0</v>
      </c>
      <c r="H88" s="9">
        <f t="shared" si="14"/>
        <v>16210.991382523925</v>
      </c>
      <c r="I88" s="9">
        <f t="shared" si="15"/>
        <v>16210.991382523925</v>
      </c>
      <c r="J88" s="9">
        <f t="shared" si="16"/>
        <v>29725.265714667257</v>
      </c>
      <c r="K88" s="14">
        <f t="shared" si="22"/>
        <v>0</v>
      </c>
      <c r="S88" s="7">
        <f t="shared" si="17"/>
        <v>1</v>
      </c>
      <c r="T88" s="7">
        <f t="shared" si="18"/>
        <v>0</v>
      </c>
      <c r="U88" s="7">
        <f t="shared" si="23"/>
        <v>1</v>
      </c>
    </row>
    <row r="89" spans="3:21" s="7" customFormat="1" ht="1" customHeight="1">
      <c r="C89" s="7">
        <v>74</v>
      </c>
      <c r="D89" s="9">
        <f t="shared" si="21"/>
        <v>0</v>
      </c>
      <c r="E89" s="9">
        <f t="shared" si="19"/>
        <v>0</v>
      </c>
      <c r="F89" s="9">
        <f t="shared" si="20"/>
        <v>0</v>
      </c>
      <c r="G89" s="9">
        <f t="shared" si="12"/>
        <v>0</v>
      </c>
      <c r="H89" s="9">
        <f t="shared" si="14"/>
        <v>16210.991382523925</v>
      </c>
      <c r="I89" s="9">
        <f t="shared" si="15"/>
        <v>16210.991382523925</v>
      </c>
      <c r="J89" s="9">
        <f t="shared" si="16"/>
        <v>29725.265714667257</v>
      </c>
      <c r="K89" s="14">
        <f t="shared" si="22"/>
        <v>0</v>
      </c>
      <c r="S89" s="7">
        <f t="shared" si="17"/>
        <v>1</v>
      </c>
      <c r="T89" s="7">
        <f t="shared" si="18"/>
        <v>0</v>
      </c>
      <c r="U89" s="7">
        <f t="shared" si="23"/>
        <v>1</v>
      </c>
    </row>
    <row r="90" spans="3:21" s="7" customFormat="1" ht="1" customHeight="1">
      <c r="C90" s="7">
        <v>75</v>
      </c>
      <c r="D90" s="9">
        <f t="shared" si="21"/>
        <v>0</v>
      </c>
      <c r="E90" s="9">
        <f t="shared" si="19"/>
        <v>0</v>
      </c>
      <c r="F90" s="9">
        <f t="shared" si="20"/>
        <v>0</v>
      </c>
      <c r="G90" s="9">
        <f t="shared" si="12"/>
        <v>0</v>
      </c>
      <c r="H90" s="9">
        <f t="shared" si="14"/>
        <v>16210.991382523925</v>
      </c>
      <c r="I90" s="9">
        <f t="shared" si="15"/>
        <v>16210.991382523925</v>
      </c>
      <c r="J90" s="9">
        <f t="shared" si="16"/>
        <v>29725.265714667257</v>
      </c>
      <c r="K90" s="14">
        <f t="shared" si="22"/>
        <v>0</v>
      </c>
      <c r="S90" s="7">
        <f t="shared" si="17"/>
        <v>1</v>
      </c>
      <c r="T90" s="7">
        <f t="shared" si="18"/>
        <v>0</v>
      </c>
      <c r="U90" s="7">
        <f t="shared" si="23"/>
        <v>1</v>
      </c>
    </row>
    <row r="91" spans="3:21" s="7" customFormat="1" ht="1" customHeight="1">
      <c r="C91" s="7">
        <v>76</v>
      </c>
      <c r="D91" s="9">
        <f t="shared" si="21"/>
        <v>0</v>
      </c>
      <c r="E91" s="9">
        <f t="shared" si="19"/>
        <v>0</v>
      </c>
      <c r="F91" s="9">
        <f t="shared" si="20"/>
        <v>0</v>
      </c>
      <c r="G91" s="9">
        <f t="shared" si="12"/>
        <v>0</v>
      </c>
      <c r="H91" s="9">
        <f t="shared" si="14"/>
        <v>16210.991382523925</v>
      </c>
      <c r="I91" s="9">
        <f t="shared" si="15"/>
        <v>16210.991382523925</v>
      </c>
      <c r="J91" s="9">
        <f t="shared" si="16"/>
        <v>29725.265714667257</v>
      </c>
      <c r="K91" s="14">
        <f t="shared" si="22"/>
        <v>0</v>
      </c>
      <c r="S91" s="7">
        <f t="shared" si="17"/>
        <v>1</v>
      </c>
      <c r="T91" s="7">
        <f t="shared" si="18"/>
        <v>0</v>
      </c>
      <c r="U91" s="7">
        <f t="shared" si="23"/>
        <v>1</v>
      </c>
    </row>
    <row r="92" spans="3:21" s="7" customFormat="1" ht="1" customHeight="1">
      <c r="C92" s="7">
        <v>77</v>
      </c>
      <c r="D92" s="9">
        <f t="shared" si="21"/>
        <v>0</v>
      </c>
      <c r="E92" s="9">
        <f t="shared" si="19"/>
        <v>0</v>
      </c>
      <c r="F92" s="9">
        <f t="shared" si="20"/>
        <v>0</v>
      </c>
      <c r="G92" s="9">
        <f t="shared" si="12"/>
        <v>0</v>
      </c>
      <c r="H92" s="9">
        <f t="shared" si="14"/>
        <v>16210.991382523925</v>
      </c>
      <c r="I92" s="9">
        <f t="shared" si="15"/>
        <v>16210.991382523925</v>
      </c>
      <c r="J92" s="9">
        <f t="shared" si="16"/>
        <v>29725.265714667257</v>
      </c>
      <c r="K92" s="14">
        <f t="shared" si="22"/>
        <v>0</v>
      </c>
      <c r="S92" s="7">
        <f t="shared" si="17"/>
        <v>1</v>
      </c>
      <c r="T92" s="7">
        <f t="shared" si="18"/>
        <v>0</v>
      </c>
      <c r="U92" s="7">
        <f t="shared" si="23"/>
        <v>1</v>
      </c>
    </row>
    <row r="93" spans="3:21" s="7" customFormat="1" ht="1" customHeight="1">
      <c r="C93" s="7">
        <v>78</v>
      </c>
      <c r="D93" s="9">
        <f t="shared" si="21"/>
        <v>0</v>
      </c>
      <c r="E93" s="9">
        <f t="shared" si="19"/>
        <v>0</v>
      </c>
      <c r="F93" s="9">
        <f t="shared" si="20"/>
        <v>0</v>
      </c>
      <c r="G93" s="9">
        <f t="shared" si="12"/>
        <v>0</v>
      </c>
      <c r="H93" s="9">
        <f t="shared" si="14"/>
        <v>0</v>
      </c>
      <c r="I93" s="9">
        <f t="shared" si="15"/>
        <v>0</v>
      </c>
      <c r="J93" s="9">
        <f t="shared" si="16"/>
        <v>0</v>
      </c>
      <c r="K93" s="14">
        <f t="shared" si="22"/>
        <v>0</v>
      </c>
      <c r="S93" s="7">
        <f t="shared" ref="S93:S124" si="24">IF(C104&gt;$L$20,1,0)</f>
        <v>1</v>
      </c>
      <c r="T93" s="7">
        <f t="shared" ref="T93:T124" si="25">IF(C104&lt;$L$22,1,0)</f>
        <v>0</v>
      </c>
      <c r="U93" s="7">
        <f t="shared" si="23"/>
        <v>1</v>
      </c>
    </row>
    <row r="94" spans="3:21" s="7" customFormat="1" ht="1" customHeight="1">
      <c r="C94" s="7">
        <v>79</v>
      </c>
      <c r="D94" s="9">
        <f t="shared" si="21"/>
        <v>0</v>
      </c>
      <c r="E94" s="9">
        <f t="shared" si="19"/>
        <v>0</v>
      </c>
      <c r="F94" s="9">
        <f t="shared" si="20"/>
        <v>0</v>
      </c>
      <c r="G94" s="9">
        <f t="shared" si="12"/>
        <v>0</v>
      </c>
      <c r="H94" s="9">
        <f t="shared" si="14"/>
        <v>0</v>
      </c>
      <c r="I94" s="9">
        <f t="shared" si="15"/>
        <v>0</v>
      </c>
      <c r="J94" s="9">
        <f t="shared" si="16"/>
        <v>0</v>
      </c>
      <c r="K94" s="14">
        <f t="shared" si="22"/>
        <v>0</v>
      </c>
      <c r="S94" s="7">
        <f t="shared" si="24"/>
        <v>1</v>
      </c>
      <c r="T94" s="7">
        <f t="shared" si="25"/>
        <v>0</v>
      </c>
      <c r="U94" s="7">
        <f t="shared" si="23"/>
        <v>1</v>
      </c>
    </row>
    <row r="95" spans="3:21" s="7" customFormat="1" ht="1" customHeight="1">
      <c r="C95" s="7">
        <v>80</v>
      </c>
      <c r="D95" s="9">
        <f t="shared" si="21"/>
        <v>0</v>
      </c>
      <c r="E95" s="9">
        <f t="shared" ref="E95:E126" si="26">IF(D95&gt;0,$L$19*D95,0)</f>
        <v>0</v>
      </c>
      <c r="F95" s="9">
        <f t="shared" ref="F95:F126" si="27">E95*$L$21</f>
        <v>0</v>
      </c>
      <c r="G95" s="9">
        <f t="shared" si="12"/>
        <v>0</v>
      </c>
      <c r="H95" s="9">
        <f t="shared" si="14"/>
        <v>0</v>
      </c>
      <c r="I95" s="9">
        <f t="shared" si="15"/>
        <v>0</v>
      </c>
      <c r="J95" s="9">
        <f t="shared" si="16"/>
        <v>0</v>
      </c>
      <c r="K95" s="14">
        <f t="shared" si="22"/>
        <v>0</v>
      </c>
      <c r="S95" s="7">
        <f t="shared" si="24"/>
        <v>1</v>
      </c>
      <c r="T95" s="7">
        <f t="shared" si="25"/>
        <v>0</v>
      </c>
      <c r="U95" s="7">
        <f t="shared" si="23"/>
        <v>1</v>
      </c>
    </row>
    <row r="96" spans="3:21" s="7" customFormat="1" ht="1" customHeight="1">
      <c r="C96" s="7">
        <v>81</v>
      </c>
      <c r="D96" s="9">
        <f t="shared" ref="D96:D127" si="28">IF(C96&gt;$L$20,0,D95*(1+$L$18))</f>
        <v>0</v>
      </c>
      <c r="E96" s="9">
        <f t="shared" si="26"/>
        <v>0</v>
      </c>
      <c r="F96" s="9">
        <f t="shared" si="27"/>
        <v>0</v>
      </c>
      <c r="G96" s="9">
        <f t="shared" ref="G96:G135" si="29">E96-F96</f>
        <v>0</v>
      </c>
      <c r="H96" s="9">
        <f t="shared" ref="H96:H135" si="30">IF($U85&gt;=2,$L$23,0)</f>
        <v>0</v>
      </c>
      <c r="I96" s="9">
        <f t="shared" ref="I96:I135" si="31">IF($U85&gt;=2,$L$24,0)</f>
        <v>0</v>
      </c>
      <c r="J96" s="9">
        <f t="shared" si="16"/>
        <v>0</v>
      </c>
      <c r="K96" s="14">
        <f t="shared" si="22"/>
        <v>0</v>
      </c>
      <c r="S96" s="7">
        <f t="shared" si="24"/>
        <v>1</v>
      </c>
      <c r="T96" s="7">
        <f t="shared" si="25"/>
        <v>0</v>
      </c>
      <c r="U96" s="7">
        <f t="shared" si="23"/>
        <v>1</v>
      </c>
    </row>
    <row r="97" spans="3:21" s="7" customFormat="1" ht="1" customHeight="1">
      <c r="C97" s="7">
        <v>82</v>
      </c>
      <c r="D97" s="9">
        <f t="shared" si="28"/>
        <v>0</v>
      </c>
      <c r="E97" s="9">
        <f t="shared" si="26"/>
        <v>0</v>
      </c>
      <c r="F97" s="9">
        <f t="shared" si="27"/>
        <v>0</v>
      </c>
      <c r="G97" s="9">
        <f t="shared" si="29"/>
        <v>0</v>
      </c>
      <c r="H97" s="9">
        <f t="shared" si="30"/>
        <v>0</v>
      </c>
      <c r="I97" s="9">
        <f t="shared" si="31"/>
        <v>0</v>
      </c>
      <c r="J97" s="9">
        <f t="shared" ref="J97:J135" si="32">IF($U86&gt;=2,$L$25,0)</f>
        <v>0</v>
      </c>
      <c r="K97" s="14">
        <f t="shared" ref="K97:K128" si="33">IF(E97&gt;0,K96*(1+$L$27)+G97,0)</f>
        <v>0</v>
      </c>
      <c r="S97" s="7">
        <f t="shared" si="24"/>
        <v>1</v>
      </c>
      <c r="T97" s="7">
        <f t="shared" si="25"/>
        <v>0</v>
      </c>
      <c r="U97" s="7">
        <f t="shared" si="23"/>
        <v>1</v>
      </c>
    </row>
    <row r="98" spans="3:21" s="7" customFormat="1" ht="1" customHeight="1">
      <c r="C98" s="7">
        <v>83</v>
      </c>
      <c r="D98" s="9">
        <f t="shared" si="28"/>
        <v>0</v>
      </c>
      <c r="E98" s="9">
        <f t="shared" si="26"/>
        <v>0</v>
      </c>
      <c r="F98" s="9">
        <f t="shared" si="27"/>
        <v>0</v>
      </c>
      <c r="G98" s="9">
        <f t="shared" si="29"/>
        <v>0</v>
      </c>
      <c r="H98" s="9">
        <f t="shared" si="30"/>
        <v>0</v>
      </c>
      <c r="I98" s="9">
        <f t="shared" si="31"/>
        <v>0</v>
      </c>
      <c r="J98" s="9">
        <f t="shared" si="32"/>
        <v>0</v>
      </c>
      <c r="K98" s="14">
        <f t="shared" si="33"/>
        <v>0</v>
      </c>
      <c r="S98" s="7">
        <f t="shared" si="24"/>
        <v>1</v>
      </c>
      <c r="T98" s="7">
        <f t="shared" si="25"/>
        <v>0</v>
      </c>
      <c r="U98" s="7">
        <f t="shared" si="23"/>
        <v>1</v>
      </c>
    </row>
    <row r="99" spans="3:21" s="7" customFormat="1" ht="1" customHeight="1">
      <c r="C99" s="7">
        <v>84</v>
      </c>
      <c r="D99" s="9">
        <f t="shared" si="28"/>
        <v>0</v>
      </c>
      <c r="E99" s="9">
        <f t="shared" si="26"/>
        <v>0</v>
      </c>
      <c r="F99" s="9">
        <f t="shared" si="27"/>
        <v>0</v>
      </c>
      <c r="G99" s="9">
        <f t="shared" si="29"/>
        <v>0</v>
      </c>
      <c r="H99" s="9">
        <f t="shared" si="30"/>
        <v>0</v>
      </c>
      <c r="I99" s="9">
        <f t="shared" si="31"/>
        <v>0</v>
      </c>
      <c r="J99" s="9">
        <f t="shared" si="32"/>
        <v>0</v>
      </c>
      <c r="K99" s="14">
        <f t="shared" si="33"/>
        <v>0</v>
      </c>
      <c r="S99" s="7">
        <f t="shared" si="24"/>
        <v>1</v>
      </c>
      <c r="T99" s="7">
        <f t="shared" si="25"/>
        <v>0</v>
      </c>
      <c r="U99" s="7">
        <f t="shared" si="23"/>
        <v>1</v>
      </c>
    </row>
    <row r="100" spans="3:21" s="7" customFormat="1" ht="1" customHeight="1">
      <c r="C100" s="7">
        <v>85</v>
      </c>
      <c r="D100" s="9">
        <f t="shared" si="28"/>
        <v>0</v>
      </c>
      <c r="E100" s="9">
        <f t="shared" si="26"/>
        <v>0</v>
      </c>
      <c r="F100" s="9">
        <f t="shared" si="27"/>
        <v>0</v>
      </c>
      <c r="G100" s="9">
        <f t="shared" si="29"/>
        <v>0</v>
      </c>
      <c r="H100" s="9">
        <f t="shared" si="30"/>
        <v>0</v>
      </c>
      <c r="I100" s="9">
        <f t="shared" si="31"/>
        <v>0</v>
      </c>
      <c r="J100" s="9">
        <f t="shared" si="32"/>
        <v>0</v>
      </c>
      <c r="K100" s="14">
        <f t="shared" si="33"/>
        <v>0</v>
      </c>
      <c r="S100" s="7">
        <f t="shared" si="24"/>
        <v>1</v>
      </c>
      <c r="T100" s="7">
        <f t="shared" si="25"/>
        <v>0</v>
      </c>
      <c r="U100" s="7">
        <f t="shared" si="23"/>
        <v>1</v>
      </c>
    </row>
    <row r="101" spans="3:21" s="7" customFormat="1" ht="1" customHeight="1">
      <c r="C101" s="7">
        <v>86</v>
      </c>
      <c r="D101" s="9">
        <f t="shared" si="28"/>
        <v>0</v>
      </c>
      <c r="E101" s="9">
        <f t="shared" si="26"/>
        <v>0</v>
      </c>
      <c r="F101" s="9">
        <f t="shared" si="27"/>
        <v>0</v>
      </c>
      <c r="G101" s="9">
        <f t="shared" si="29"/>
        <v>0</v>
      </c>
      <c r="H101" s="9">
        <f t="shared" si="30"/>
        <v>0</v>
      </c>
      <c r="I101" s="9">
        <f t="shared" si="31"/>
        <v>0</v>
      </c>
      <c r="J101" s="9">
        <f t="shared" si="32"/>
        <v>0</v>
      </c>
      <c r="K101" s="14">
        <f t="shared" si="33"/>
        <v>0</v>
      </c>
      <c r="S101" s="7">
        <f t="shared" si="24"/>
        <v>1</v>
      </c>
      <c r="T101" s="7">
        <f t="shared" si="25"/>
        <v>0</v>
      </c>
      <c r="U101" s="7">
        <f t="shared" si="23"/>
        <v>1</v>
      </c>
    </row>
    <row r="102" spans="3:21" s="7" customFormat="1" ht="1" customHeight="1">
      <c r="C102" s="7">
        <v>87</v>
      </c>
      <c r="D102" s="9">
        <f t="shared" si="28"/>
        <v>0</v>
      </c>
      <c r="E102" s="9">
        <f t="shared" si="26"/>
        <v>0</v>
      </c>
      <c r="F102" s="9">
        <f t="shared" si="27"/>
        <v>0</v>
      </c>
      <c r="G102" s="9">
        <f t="shared" si="29"/>
        <v>0</v>
      </c>
      <c r="H102" s="9">
        <f t="shared" si="30"/>
        <v>0</v>
      </c>
      <c r="I102" s="9">
        <f t="shared" si="31"/>
        <v>0</v>
      </c>
      <c r="J102" s="9">
        <f t="shared" si="32"/>
        <v>0</v>
      </c>
      <c r="K102" s="14">
        <f t="shared" si="33"/>
        <v>0</v>
      </c>
      <c r="S102" s="7">
        <f t="shared" si="24"/>
        <v>1</v>
      </c>
      <c r="T102" s="7">
        <f t="shared" si="25"/>
        <v>0</v>
      </c>
      <c r="U102" s="7">
        <f t="shared" si="23"/>
        <v>1</v>
      </c>
    </row>
    <row r="103" spans="3:21" s="7" customFormat="1" ht="1" customHeight="1">
      <c r="C103" s="7">
        <v>88</v>
      </c>
      <c r="D103" s="9">
        <f t="shared" si="28"/>
        <v>0</v>
      </c>
      <c r="E103" s="9">
        <f t="shared" si="26"/>
        <v>0</v>
      </c>
      <c r="F103" s="9">
        <f t="shared" si="27"/>
        <v>0</v>
      </c>
      <c r="G103" s="9">
        <f t="shared" si="29"/>
        <v>0</v>
      </c>
      <c r="H103" s="9">
        <f t="shared" si="30"/>
        <v>0</v>
      </c>
      <c r="I103" s="9">
        <f t="shared" si="31"/>
        <v>0</v>
      </c>
      <c r="J103" s="9">
        <f t="shared" si="32"/>
        <v>0</v>
      </c>
      <c r="K103" s="14">
        <f t="shared" si="33"/>
        <v>0</v>
      </c>
      <c r="S103" s="7">
        <f t="shared" si="24"/>
        <v>1</v>
      </c>
      <c r="T103" s="7">
        <f t="shared" si="25"/>
        <v>0</v>
      </c>
      <c r="U103" s="7">
        <f t="shared" si="23"/>
        <v>1</v>
      </c>
    </row>
    <row r="104" spans="3:21" s="7" customFormat="1" ht="1" customHeight="1">
      <c r="C104" s="7">
        <v>89</v>
      </c>
      <c r="D104" s="9">
        <f t="shared" si="28"/>
        <v>0</v>
      </c>
      <c r="E104" s="9">
        <f t="shared" si="26"/>
        <v>0</v>
      </c>
      <c r="F104" s="9">
        <f t="shared" si="27"/>
        <v>0</v>
      </c>
      <c r="G104" s="9">
        <f t="shared" si="29"/>
        <v>0</v>
      </c>
      <c r="H104" s="9">
        <f t="shared" si="30"/>
        <v>0</v>
      </c>
      <c r="I104" s="9">
        <f t="shared" si="31"/>
        <v>0</v>
      </c>
      <c r="J104" s="9">
        <f t="shared" si="32"/>
        <v>0</v>
      </c>
      <c r="K104" s="14">
        <f t="shared" si="33"/>
        <v>0</v>
      </c>
      <c r="S104" s="7">
        <f t="shared" si="24"/>
        <v>1</v>
      </c>
      <c r="T104" s="7">
        <f t="shared" si="25"/>
        <v>0</v>
      </c>
      <c r="U104" s="7">
        <f t="shared" si="23"/>
        <v>1</v>
      </c>
    </row>
    <row r="105" spans="3:21" s="7" customFormat="1" ht="1" customHeight="1">
      <c r="C105" s="7">
        <v>90</v>
      </c>
      <c r="D105" s="9">
        <f t="shared" si="28"/>
        <v>0</v>
      </c>
      <c r="E105" s="9">
        <f t="shared" si="26"/>
        <v>0</v>
      </c>
      <c r="F105" s="9">
        <f t="shared" si="27"/>
        <v>0</v>
      </c>
      <c r="G105" s="9">
        <f t="shared" si="29"/>
        <v>0</v>
      </c>
      <c r="H105" s="9">
        <f t="shared" si="30"/>
        <v>0</v>
      </c>
      <c r="I105" s="9">
        <f t="shared" si="31"/>
        <v>0</v>
      </c>
      <c r="J105" s="9">
        <f t="shared" si="32"/>
        <v>0</v>
      </c>
      <c r="K105" s="14">
        <f t="shared" si="33"/>
        <v>0</v>
      </c>
      <c r="S105" s="7">
        <f t="shared" si="24"/>
        <v>1</v>
      </c>
      <c r="T105" s="7">
        <f t="shared" si="25"/>
        <v>0</v>
      </c>
      <c r="U105" s="7">
        <f t="shared" si="23"/>
        <v>1</v>
      </c>
    </row>
    <row r="106" spans="3:21" s="7" customFormat="1" ht="1" customHeight="1">
      <c r="C106" s="7">
        <v>91</v>
      </c>
      <c r="D106" s="9">
        <f t="shared" si="28"/>
        <v>0</v>
      </c>
      <c r="E106" s="9">
        <f t="shared" si="26"/>
        <v>0</v>
      </c>
      <c r="F106" s="9">
        <f t="shared" si="27"/>
        <v>0</v>
      </c>
      <c r="G106" s="9">
        <f t="shared" si="29"/>
        <v>0</v>
      </c>
      <c r="H106" s="9">
        <f t="shared" si="30"/>
        <v>0</v>
      </c>
      <c r="I106" s="9">
        <f t="shared" si="31"/>
        <v>0</v>
      </c>
      <c r="J106" s="9">
        <f t="shared" si="32"/>
        <v>0</v>
      </c>
      <c r="K106" s="14">
        <f t="shared" si="33"/>
        <v>0</v>
      </c>
      <c r="S106" s="7">
        <f t="shared" si="24"/>
        <v>1</v>
      </c>
      <c r="T106" s="7">
        <f t="shared" si="25"/>
        <v>0</v>
      </c>
      <c r="U106" s="7">
        <f t="shared" si="23"/>
        <v>1</v>
      </c>
    </row>
    <row r="107" spans="3:21" s="7" customFormat="1" ht="1" customHeight="1">
      <c r="C107" s="7">
        <v>92</v>
      </c>
      <c r="D107" s="9">
        <f t="shared" si="28"/>
        <v>0</v>
      </c>
      <c r="E107" s="9">
        <f t="shared" si="26"/>
        <v>0</v>
      </c>
      <c r="F107" s="9">
        <f t="shared" si="27"/>
        <v>0</v>
      </c>
      <c r="G107" s="9">
        <f t="shared" si="29"/>
        <v>0</v>
      </c>
      <c r="H107" s="9">
        <f t="shared" si="30"/>
        <v>0</v>
      </c>
      <c r="I107" s="9">
        <f t="shared" si="31"/>
        <v>0</v>
      </c>
      <c r="J107" s="9">
        <f t="shared" si="32"/>
        <v>0</v>
      </c>
      <c r="K107" s="14">
        <f t="shared" si="33"/>
        <v>0</v>
      </c>
      <c r="S107" s="7">
        <f t="shared" si="24"/>
        <v>1</v>
      </c>
      <c r="T107" s="7">
        <f t="shared" si="25"/>
        <v>0</v>
      </c>
      <c r="U107" s="7">
        <f t="shared" si="23"/>
        <v>1</v>
      </c>
    </row>
    <row r="108" spans="3:21" s="7" customFormat="1" ht="1" customHeight="1">
      <c r="C108" s="7">
        <v>93</v>
      </c>
      <c r="D108" s="9">
        <f t="shared" si="28"/>
        <v>0</v>
      </c>
      <c r="E108" s="9">
        <f t="shared" si="26"/>
        <v>0</v>
      </c>
      <c r="F108" s="9">
        <f t="shared" si="27"/>
        <v>0</v>
      </c>
      <c r="G108" s="9">
        <f t="shared" si="29"/>
        <v>0</v>
      </c>
      <c r="H108" s="9">
        <f t="shared" si="30"/>
        <v>0</v>
      </c>
      <c r="I108" s="9">
        <f t="shared" si="31"/>
        <v>0</v>
      </c>
      <c r="J108" s="9">
        <f t="shared" si="32"/>
        <v>0</v>
      </c>
      <c r="K108" s="14">
        <f t="shared" si="33"/>
        <v>0</v>
      </c>
      <c r="S108" s="7">
        <f t="shared" si="24"/>
        <v>1</v>
      </c>
      <c r="T108" s="7">
        <f t="shared" si="25"/>
        <v>0</v>
      </c>
      <c r="U108" s="7">
        <f t="shared" si="23"/>
        <v>1</v>
      </c>
    </row>
    <row r="109" spans="3:21" s="7" customFormat="1" ht="1" customHeight="1">
      <c r="C109" s="7">
        <v>94</v>
      </c>
      <c r="D109" s="9">
        <f t="shared" si="28"/>
        <v>0</v>
      </c>
      <c r="E109" s="9">
        <f t="shared" si="26"/>
        <v>0</v>
      </c>
      <c r="F109" s="9">
        <f t="shared" si="27"/>
        <v>0</v>
      </c>
      <c r="G109" s="9">
        <f t="shared" si="29"/>
        <v>0</v>
      </c>
      <c r="H109" s="9">
        <f t="shared" si="30"/>
        <v>0</v>
      </c>
      <c r="I109" s="9">
        <f t="shared" si="31"/>
        <v>0</v>
      </c>
      <c r="J109" s="9">
        <f t="shared" si="32"/>
        <v>0</v>
      </c>
      <c r="K109" s="14">
        <f t="shared" si="33"/>
        <v>0</v>
      </c>
      <c r="S109" s="7">
        <f t="shared" si="24"/>
        <v>1</v>
      </c>
      <c r="T109" s="7">
        <f t="shared" si="25"/>
        <v>0</v>
      </c>
      <c r="U109" s="7">
        <f t="shared" si="23"/>
        <v>1</v>
      </c>
    </row>
    <row r="110" spans="3:21" s="7" customFormat="1" ht="1" customHeight="1">
      <c r="C110" s="7">
        <v>95</v>
      </c>
      <c r="D110" s="9">
        <f t="shared" si="28"/>
        <v>0</v>
      </c>
      <c r="E110" s="9">
        <f t="shared" si="26"/>
        <v>0</v>
      </c>
      <c r="F110" s="9">
        <f t="shared" si="27"/>
        <v>0</v>
      </c>
      <c r="G110" s="9">
        <f t="shared" si="29"/>
        <v>0</v>
      </c>
      <c r="H110" s="9">
        <f t="shared" si="30"/>
        <v>0</v>
      </c>
      <c r="I110" s="9">
        <f t="shared" si="31"/>
        <v>0</v>
      </c>
      <c r="J110" s="9">
        <f t="shared" si="32"/>
        <v>0</v>
      </c>
      <c r="K110" s="14">
        <f t="shared" si="33"/>
        <v>0</v>
      </c>
      <c r="S110" s="7">
        <f t="shared" si="24"/>
        <v>1</v>
      </c>
      <c r="T110" s="7">
        <f t="shared" si="25"/>
        <v>0</v>
      </c>
      <c r="U110" s="7">
        <f t="shared" si="23"/>
        <v>1</v>
      </c>
    </row>
    <row r="111" spans="3:21" s="7" customFormat="1" ht="1" customHeight="1">
      <c r="C111" s="7">
        <v>96</v>
      </c>
      <c r="D111" s="9">
        <f t="shared" si="28"/>
        <v>0</v>
      </c>
      <c r="E111" s="9">
        <f t="shared" si="26"/>
        <v>0</v>
      </c>
      <c r="F111" s="9">
        <f t="shared" si="27"/>
        <v>0</v>
      </c>
      <c r="G111" s="9">
        <f t="shared" si="29"/>
        <v>0</v>
      </c>
      <c r="H111" s="9">
        <f t="shared" si="30"/>
        <v>0</v>
      </c>
      <c r="I111" s="9">
        <f t="shared" si="31"/>
        <v>0</v>
      </c>
      <c r="J111" s="9">
        <f t="shared" si="32"/>
        <v>0</v>
      </c>
      <c r="K111" s="14">
        <f t="shared" si="33"/>
        <v>0</v>
      </c>
      <c r="S111" s="7">
        <f t="shared" si="24"/>
        <v>1</v>
      </c>
      <c r="T111" s="7">
        <f t="shared" si="25"/>
        <v>0</v>
      </c>
      <c r="U111" s="7">
        <f t="shared" si="23"/>
        <v>1</v>
      </c>
    </row>
    <row r="112" spans="3:21" s="7" customFormat="1" ht="1" customHeight="1">
      <c r="C112" s="7">
        <v>97</v>
      </c>
      <c r="D112" s="9">
        <f t="shared" si="28"/>
        <v>0</v>
      </c>
      <c r="E112" s="9">
        <f t="shared" si="26"/>
        <v>0</v>
      </c>
      <c r="F112" s="9">
        <f t="shared" si="27"/>
        <v>0</v>
      </c>
      <c r="G112" s="9">
        <f t="shared" si="29"/>
        <v>0</v>
      </c>
      <c r="H112" s="9">
        <f t="shared" si="30"/>
        <v>0</v>
      </c>
      <c r="I112" s="9">
        <f t="shared" si="31"/>
        <v>0</v>
      </c>
      <c r="J112" s="9">
        <f t="shared" si="32"/>
        <v>0</v>
      </c>
      <c r="K112" s="14">
        <f t="shared" si="33"/>
        <v>0</v>
      </c>
      <c r="S112" s="7">
        <f t="shared" si="24"/>
        <v>1</v>
      </c>
      <c r="T112" s="7">
        <f t="shared" si="25"/>
        <v>0</v>
      </c>
      <c r="U112" s="7">
        <f t="shared" si="23"/>
        <v>1</v>
      </c>
    </row>
    <row r="113" spans="2:21" s="7" customFormat="1" ht="1" customHeight="1">
      <c r="C113" s="7">
        <v>98</v>
      </c>
      <c r="D113" s="9">
        <f t="shared" si="28"/>
        <v>0</v>
      </c>
      <c r="E113" s="9">
        <f t="shared" si="26"/>
        <v>0</v>
      </c>
      <c r="F113" s="9">
        <f t="shared" si="27"/>
        <v>0</v>
      </c>
      <c r="G113" s="9">
        <f t="shared" si="29"/>
        <v>0</v>
      </c>
      <c r="H113" s="9">
        <f t="shared" si="30"/>
        <v>0</v>
      </c>
      <c r="I113" s="9">
        <f t="shared" si="31"/>
        <v>0</v>
      </c>
      <c r="J113" s="9">
        <f t="shared" si="32"/>
        <v>0</v>
      </c>
      <c r="K113" s="14">
        <f t="shared" si="33"/>
        <v>0</v>
      </c>
      <c r="S113" s="7">
        <f t="shared" si="24"/>
        <v>1</v>
      </c>
      <c r="T113" s="7">
        <f t="shared" si="25"/>
        <v>0</v>
      </c>
      <c r="U113" s="7">
        <f t="shared" si="23"/>
        <v>1</v>
      </c>
    </row>
    <row r="114" spans="2:21" s="7" customFormat="1" ht="1" customHeight="1">
      <c r="C114" s="7">
        <v>99</v>
      </c>
      <c r="D114" s="9">
        <f t="shared" si="28"/>
        <v>0</v>
      </c>
      <c r="E114" s="9">
        <f t="shared" si="26"/>
        <v>0</v>
      </c>
      <c r="F114" s="9">
        <f t="shared" si="27"/>
        <v>0</v>
      </c>
      <c r="G114" s="9">
        <f t="shared" si="29"/>
        <v>0</v>
      </c>
      <c r="H114" s="9">
        <f t="shared" si="30"/>
        <v>0</v>
      </c>
      <c r="I114" s="9">
        <f t="shared" si="31"/>
        <v>0</v>
      </c>
      <c r="J114" s="9">
        <f t="shared" si="32"/>
        <v>0</v>
      </c>
      <c r="K114" s="14">
        <f t="shared" si="33"/>
        <v>0</v>
      </c>
      <c r="S114" s="7">
        <f t="shared" si="24"/>
        <v>1</v>
      </c>
      <c r="T114" s="7">
        <f t="shared" si="25"/>
        <v>0</v>
      </c>
      <c r="U114" s="7">
        <f t="shared" si="23"/>
        <v>1</v>
      </c>
    </row>
    <row r="115" spans="2:21" s="7" customFormat="1" ht="1" customHeight="1">
      <c r="C115" s="7">
        <v>100</v>
      </c>
      <c r="D115" s="9">
        <f t="shared" si="28"/>
        <v>0</v>
      </c>
      <c r="E115" s="9">
        <f t="shared" si="26"/>
        <v>0</v>
      </c>
      <c r="F115" s="9">
        <f t="shared" si="27"/>
        <v>0</v>
      </c>
      <c r="G115" s="9">
        <f t="shared" si="29"/>
        <v>0</v>
      </c>
      <c r="H115" s="9">
        <f t="shared" si="30"/>
        <v>0</v>
      </c>
      <c r="I115" s="9">
        <f t="shared" si="31"/>
        <v>0</v>
      </c>
      <c r="J115" s="9">
        <f t="shared" si="32"/>
        <v>0</v>
      </c>
      <c r="K115" s="14">
        <f t="shared" si="33"/>
        <v>0</v>
      </c>
      <c r="S115" s="7">
        <f t="shared" si="24"/>
        <v>1</v>
      </c>
      <c r="T115" s="7">
        <f t="shared" si="25"/>
        <v>0</v>
      </c>
      <c r="U115" s="7">
        <f t="shared" si="23"/>
        <v>1</v>
      </c>
    </row>
    <row r="116" spans="2:21" s="7" customFormat="1" ht="1" customHeight="1">
      <c r="C116" s="7">
        <v>101</v>
      </c>
      <c r="D116" s="9">
        <f t="shared" si="28"/>
        <v>0</v>
      </c>
      <c r="E116" s="9">
        <f t="shared" si="26"/>
        <v>0</v>
      </c>
      <c r="F116" s="9">
        <f t="shared" si="27"/>
        <v>0</v>
      </c>
      <c r="G116" s="9">
        <f t="shared" si="29"/>
        <v>0</v>
      </c>
      <c r="H116" s="9">
        <f t="shared" si="30"/>
        <v>0</v>
      </c>
      <c r="I116" s="9">
        <f t="shared" si="31"/>
        <v>0</v>
      </c>
      <c r="J116" s="9">
        <f t="shared" si="32"/>
        <v>0</v>
      </c>
      <c r="K116" s="14">
        <f t="shared" si="33"/>
        <v>0</v>
      </c>
      <c r="S116" s="7">
        <f t="shared" si="24"/>
        <v>1</v>
      </c>
      <c r="T116" s="7">
        <f t="shared" si="25"/>
        <v>0</v>
      </c>
      <c r="U116" s="7">
        <f t="shared" si="23"/>
        <v>1</v>
      </c>
    </row>
    <row r="117" spans="2:21" s="7" customFormat="1" ht="1" customHeight="1">
      <c r="C117" s="7">
        <v>102</v>
      </c>
      <c r="D117" s="9">
        <f t="shared" si="28"/>
        <v>0</v>
      </c>
      <c r="E117" s="9">
        <f t="shared" si="26"/>
        <v>0</v>
      </c>
      <c r="F117" s="9">
        <f t="shared" si="27"/>
        <v>0</v>
      </c>
      <c r="G117" s="9">
        <f t="shared" si="29"/>
        <v>0</v>
      </c>
      <c r="H117" s="9">
        <f t="shared" si="30"/>
        <v>0</v>
      </c>
      <c r="I117" s="9">
        <f t="shared" si="31"/>
        <v>0</v>
      </c>
      <c r="J117" s="9">
        <f t="shared" si="32"/>
        <v>0</v>
      </c>
      <c r="K117" s="14">
        <f t="shared" si="33"/>
        <v>0</v>
      </c>
      <c r="S117" s="7">
        <f t="shared" si="24"/>
        <v>1</v>
      </c>
      <c r="T117" s="7">
        <f t="shared" si="25"/>
        <v>0</v>
      </c>
      <c r="U117" s="7">
        <f t="shared" si="23"/>
        <v>1</v>
      </c>
    </row>
    <row r="118" spans="2:21" s="7" customFormat="1" ht="1" customHeight="1">
      <c r="C118" s="7">
        <v>103</v>
      </c>
      <c r="D118" s="9">
        <f t="shared" si="28"/>
        <v>0</v>
      </c>
      <c r="E118" s="9">
        <f t="shared" si="26"/>
        <v>0</v>
      </c>
      <c r="F118" s="9">
        <f t="shared" si="27"/>
        <v>0</v>
      </c>
      <c r="G118" s="9">
        <f t="shared" si="29"/>
        <v>0</v>
      </c>
      <c r="H118" s="9">
        <f t="shared" si="30"/>
        <v>0</v>
      </c>
      <c r="I118" s="9">
        <f t="shared" si="31"/>
        <v>0</v>
      </c>
      <c r="J118" s="9">
        <f t="shared" si="32"/>
        <v>0</v>
      </c>
      <c r="K118" s="14">
        <f t="shared" si="33"/>
        <v>0</v>
      </c>
      <c r="S118" s="7">
        <f t="shared" si="24"/>
        <v>1</v>
      </c>
      <c r="T118" s="7">
        <f t="shared" si="25"/>
        <v>0</v>
      </c>
      <c r="U118" s="7">
        <f t="shared" si="23"/>
        <v>1</v>
      </c>
    </row>
    <row r="119" spans="2:21" s="7" customFormat="1" ht="1" customHeight="1">
      <c r="C119" s="7">
        <v>104</v>
      </c>
      <c r="D119" s="9">
        <f t="shared" si="28"/>
        <v>0</v>
      </c>
      <c r="E119" s="9">
        <f t="shared" si="26"/>
        <v>0</v>
      </c>
      <c r="F119" s="9">
        <f t="shared" si="27"/>
        <v>0</v>
      </c>
      <c r="G119" s="9">
        <f t="shared" si="29"/>
        <v>0</v>
      </c>
      <c r="H119" s="9">
        <f t="shared" si="30"/>
        <v>0</v>
      </c>
      <c r="I119" s="9">
        <f t="shared" si="31"/>
        <v>0</v>
      </c>
      <c r="J119" s="9">
        <f t="shared" si="32"/>
        <v>0</v>
      </c>
      <c r="K119" s="14">
        <f t="shared" si="33"/>
        <v>0</v>
      </c>
      <c r="S119" s="7">
        <f t="shared" si="24"/>
        <v>1</v>
      </c>
      <c r="T119" s="7">
        <f t="shared" si="25"/>
        <v>0</v>
      </c>
      <c r="U119" s="7">
        <f t="shared" si="23"/>
        <v>1</v>
      </c>
    </row>
    <row r="120" spans="2:21" s="7" customFormat="1" ht="1" customHeight="1">
      <c r="C120" s="7">
        <v>105</v>
      </c>
      <c r="D120" s="9">
        <f t="shared" si="28"/>
        <v>0</v>
      </c>
      <c r="E120" s="9">
        <f t="shared" si="26"/>
        <v>0</v>
      </c>
      <c r="F120" s="9">
        <f t="shared" si="27"/>
        <v>0</v>
      </c>
      <c r="G120" s="9">
        <f t="shared" si="29"/>
        <v>0</v>
      </c>
      <c r="H120" s="9">
        <f t="shared" si="30"/>
        <v>0</v>
      </c>
      <c r="I120" s="9">
        <f t="shared" si="31"/>
        <v>0</v>
      </c>
      <c r="J120" s="9">
        <f t="shared" si="32"/>
        <v>0</v>
      </c>
      <c r="K120" s="14">
        <f t="shared" si="33"/>
        <v>0</v>
      </c>
      <c r="S120" s="7">
        <f t="shared" si="24"/>
        <v>1</v>
      </c>
      <c r="T120" s="7">
        <f t="shared" si="25"/>
        <v>0</v>
      </c>
      <c r="U120" s="7">
        <f t="shared" si="23"/>
        <v>1</v>
      </c>
    </row>
    <row r="121" spans="2:21" s="7" customFormat="1" ht="1" customHeight="1">
      <c r="C121" s="7">
        <v>106</v>
      </c>
      <c r="D121" s="9">
        <f t="shared" si="28"/>
        <v>0</v>
      </c>
      <c r="E121" s="9">
        <f t="shared" si="26"/>
        <v>0</v>
      </c>
      <c r="F121" s="9">
        <f t="shared" si="27"/>
        <v>0</v>
      </c>
      <c r="G121" s="9">
        <f t="shared" si="29"/>
        <v>0</v>
      </c>
      <c r="H121" s="9">
        <f t="shared" si="30"/>
        <v>0</v>
      </c>
      <c r="I121" s="9">
        <f t="shared" si="31"/>
        <v>0</v>
      </c>
      <c r="J121" s="9">
        <f t="shared" si="32"/>
        <v>0</v>
      </c>
      <c r="K121" s="14">
        <f t="shared" si="33"/>
        <v>0</v>
      </c>
      <c r="S121" s="7">
        <f t="shared" si="24"/>
        <v>1</v>
      </c>
      <c r="T121" s="7">
        <f t="shared" si="25"/>
        <v>0</v>
      </c>
      <c r="U121" s="7">
        <f t="shared" si="23"/>
        <v>1</v>
      </c>
    </row>
    <row r="122" spans="2:21" s="7" customFormat="1" ht="1" customHeight="1">
      <c r="C122" s="7">
        <v>107</v>
      </c>
      <c r="D122" s="9">
        <f t="shared" si="28"/>
        <v>0</v>
      </c>
      <c r="E122" s="9">
        <f t="shared" si="26"/>
        <v>0</v>
      </c>
      <c r="F122" s="9">
        <f t="shared" si="27"/>
        <v>0</v>
      </c>
      <c r="G122" s="9">
        <f t="shared" si="29"/>
        <v>0</v>
      </c>
      <c r="H122" s="9">
        <f t="shared" si="30"/>
        <v>0</v>
      </c>
      <c r="I122" s="9">
        <f t="shared" si="31"/>
        <v>0</v>
      </c>
      <c r="J122" s="9">
        <f t="shared" si="32"/>
        <v>0</v>
      </c>
      <c r="K122" s="14">
        <f t="shared" si="33"/>
        <v>0</v>
      </c>
      <c r="S122" s="7">
        <f t="shared" si="24"/>
        <v>1</v>
      </c>
      <c r="T122" s="7">
        <f t="shared" si="25"/>
        <v>0</v>
      </c>
      <c r="U122" s="7">
        <f t="shared" si="23"/>
        <v>1</v>
      </c>
    </row>
    <row r="123" spans="2:21" s="7" customFormat="1" ht="1" customHeight="1">
      <c r="C123" s="7">
        <v>108</v>
      </c>
      <c r="D123" s="9">
        <f t="shared" si="28"/>
        <v>0</v>
      </c>
      <c r="E123" s="9">
        <f t="shared" si="26"/>
        <v>0</v>
      </c>
      <c r="F123" s="9">
        <f t="shared" si="27"/>
        <v>0</v>
      </c>
      <c r="G123" s="9">
        <f t="shared" si="29"/>
        <v>0</v>
      </c>
      <c r="H123" s="9">
        <f t="shared" si="30"/>
        <v>0</v>
      </c>
      <c r="I123" s="9">
        <f t="shared" si="31"/>
        <v>0</v>
      </c>
      <c r="J123" s="9">
        <f t="shared" si="32"/>
        <v>0</v>
      </c>
      <c r="K123" s="14">
        <f t="shared" si="33"/>
        <v>0</v>
      </c>
      <c r="S123" s="7">
        <f t="shared" si="24"/>
        <v>1</v>
      </c>
      <c r="T123" s="7">
        <f t="shared" si="25"/>
        <v>0</v>
      </c>
      <c r="U123" s="7">
        <f t="shared" si="23"/>
        <v>1</v>
      </c>
    </row>
    <row r="124" spans="2:21" s="7" customFormat="1" ht="1" customHeight="1">
      <c r="C124" s="7">
        <v>109</v>
      </c>
      <c r="D124" s="9">
        <f t="shared" si="28"/>
        <v>0</v>
      </c>
      <c r="E124" s="9">
        <f t="shared" si="26"/>
        <v>0</v>
      </c>
      <c r="F124" s="9">
        <f t="shared" si="27"/>
        <v>0</v>
      </c>
      <c r="G124" s="9">
        <f t="shared" si="29"/>
        <v>0</v>
      </c>
      <c r="H124" s="9">
        <f t="shared" si="30"/>
        <v>0</v>
      </c>
      <c r="I124" s="9">
        <f t="shared" si="31"/>
        <v>0</v>
      </c>
      <c r="J124" s="9">
        <f t="shared" si="32"/>
        <v>0</v>
      </c>
      <c r="K124" s="14">
        <f t="shared" si="33"/>
        <v>0</v>
      </c>
      <c r="S124" s="7">
        <f t="shared" si="24"/>
        <v>1</v>
      </c>
      <c r="T124" s="7">
        <f t="shared" si="25"/>
        <v>0</v>
      </c>
      <c r="U124" s="7">
        <f t="shared" si="23"/>
        <v>1</v>
      </c>
    </row>
    <row r="125" spans="2:21" s="7" customFormat="1" ht="1" customHeight="1">
      <c r="C125" s="7">
        <v>110</v>
      </c>
      <c r="D125" s="9">
        <f t="shared" si="28"/>
        <v>0</v>
      </c>
      <c r="E125" s="9">
        <f t="shared" si="26"/>
        <v>0</v>
      </c>
      <c r="F125" s="9">
        <f t="shared" si="27"/>
        <v>0</v>
      </c>
      <c r="G125" s="9">
        <f t="shared" si="29"/>
        <v>0</v>
      </c>
      <c r="H125" s="9">
        <f t="shared" si="30"/>
        <v>0</v>
      </c>
      <c r="I125" s="9">
        <f t="shared" si="31"/>
        <v>0</v>
      </c>
      <c r="J125" s="9">
        <f t="shared" si="32"/>
        <v>0</v>
      </c>
      <c r="K125" s="14">
        <f t="shared" si="33"/>
        <v>0</v>
      </c>
    </row>
    <row r="126" spans="2:21" ht="1" customHeight="1">
      <c r="B126" s="7"/>
      <c r="C126" s="7">
        <v>111</v>
      </c>
      <c r="D126" s="9">
        <f t="shared" si="28"/>
        <v>0</v>
      </c>
      <c r="E126" s="9">
        <f t="shared" si="26"/>
        <v>0</v>
      </c>
      <c r="F126" s="9">
        <f t="shared" si="27"/>
        <v>0</v>
      </c>
      <c r="G126" s="9">
        <f t="shared" si="29"/>
        <v>0</v>
      </c>
      <c r="H126" s="9">
        <f t="shared" si="30"/>
        <v>0</v>
      </c>
      <c r="I126" s="9">
        <f t="shared" si="31"/>
        <v>0</v>
      </c>
      <c r="J126" s="9">
        <f t="shared" si="32"/>
        <v>0</v>
      </c>
      <c r="K126" s="14">
        <f t="shared" si="33"/>
        <v>0</v>
      </c>
    </row>
    <row r="127" spans="2:21" ht="1" customHeight="1">
      <c r="B127" s="7"/>
      <c r="C127" s="7">
        <v>112</v>
      </c>
      <c r="D127" s="9">
        <f t="shared" si="28"/>
        <v>0</v>
      </c>
      <c r="E127" s="9">
        <f t="shared" ref="E127:E135" si="34">IF(D127&gt;0,$L$19*D127,0)</f>
        <v>0</v>
      </c>
      <c r="F127" s="9">
        <f t="shared" ref="F127:F135" si="35">E127*$L$21</f>
        <v>0</v>
      </c>
      <c r="G127" s="9">
        <f t="shared" si="29"/>
        <v>0</v>
      </c>
      <c r="H127" s="9">
        <f t="shared" si="30"/>
        <v>0</v>
      </c>
      <c r="I127" s="9">
        <f t="shared" si="31"/>
        <v>0</v>
      </c>
      <c r="J127" s="9">
        <f t="shared" si="32"/>
        <v>0</v>
      </c>
      <c r="K127" s="14">
        <f t="shared" si="33"/>
        <v>0</v>
      </c>
    </row>
    <row r="128" spans="2:21" ht="1" customHeight="1">
      <c r="B128" s="7"/>
      <c r="C128" s="7">
        <v>113</v>
      </c>
      <c r="D128" s="9">
        <f t="shared" ref="D128:D135" si="36">IF(C128&gt;$L$20,0,D127*(1+$L$18))</f>
        <v>0</v>
      </c>
      <c r="E128" s="9">
        <f t="shared" si="34"/>
        <v>0</v>
      </c>
      <c r="F128" s="9">
        <f t="shared" si="35"/>
        <v>0</v>
      </c>
      <c r="G128" s="9">
        <f t="shared" si="29"/>
        <v>0</v>
      </c>
      <c r="H128" s="9">
        <f t="shared" si="30"/>
        <v>0</v>
      </c>
      <c r="I128" s="9">
        <f t="shared" si="31"/>
        <v>0</v>
      </c>
      <c r="J128" s="9">
        <f t="shared" si="32"/>
        <v>0</v>
      </c>
      <c r="K128" s="14">
        <f t="shared" si="33"/>
        <v>0</v>
      </c>
    </row>
    <row r="129" spans="2:11" ht="1" customHeight="1">
      <c r="B129" s="7"/>
      <c r="C129" s="7">
        <v>114</v>
      </c>
      <c r="D129" s="9">
        <f t="shared" si="36"/>
        <v>0</v>
      </c>
      <c r="E129" s="9">
        <f t="shared" si="34"/>
        <v>0</v>
      </c>
      <c r="F129" s="9">
        <f t="shared" si="35"/>
        <v>0</v>
      </c>
      <c r="G129" s="9">
        <f t="shared" si="29"/>
        <v>0</v>
      </c>
      <c r="H129" s="9">
        <f t="shared" si="30"/>
        <v>0</v>
      </c>
      <c r="I129" s="9">
        <f t="shared" si="31"/>
        <v>0</v>
      </c>
      <c r="J129" s="9">
        <f t="shared" si="32"/>
        <v>0</v>
      </c>
      <c r="K129" s="14">
        <f t="shared" ref="K129:K135" si="37">IF(E129&gt;0,K128*(1+$L$27)+G129,0)</f>
        <v>0</v>
      </c>
    </row>
    <row r="130" spans="2:11" ht="1" customHeight="1">
      <c r="B130" s="7"/>
      <c r="C130" s="7">
        <v>115</v>
      </c>
      <c r="D130" s="9">
        <f t="shared" si="36"/>
        <v>0</v>
      </c>
      <c r="E130" s="9">
        <f t="shared" si="34"/>
        <v>0</v>
      </c>
      <c r="F130" s="9">
        <f t="shared" si="35"/>
        <v>0</v>
      </c>
      <c r="G130" s="9">
        <f t="shared" si="29"/>
        <v>0</v>
      </c>
      <c r="H130" s="9">
        <f t="shared" si="30"/>
        <v>0</v>
      </c>
      <c r="I130" s="9">
        <f t="shared" si="31"/>
        <v>0</v>
      </c>
      <c r="J130" s="9">
        <f t="shared" si="32"/>
        <v>0</v>
      </c>
      <c r="K130" s="14">
        <f t="shared" si="37"/>
        <v>0</v>
      </c>
    </row>
    <row r="131" spans="2:11" ht="1" customHeight="1">
      <c r="B131" s="7"/>
      <c r="C131" s="7">
        <v>116</v>
      </c>
      <c r="D131" s="9">
        <f t="shared" si="36"/>
        <v>0</v>
      </c>
      <c r="E131" s="9">
        <f t="shared" si="34"/>
        <v>0</v>
      </c>
      <c r="F131" s="9">
        <f t="shared" si="35"/>
        <v>0</v>
      </c>
      <c r="G131" s="9">
        <f t="shared" si="29"/>
        <v>0</v>
      </c>
      <c r="H131" s="9">
        <f t="shared" si="30"/>
        <v>0</v>
      </c>
      <c r="I131" s="9">
        <f t="shared" si="31"/>
        <v>0</v>
      </c>
      <c r="J131" s="9">
        <f t="shared" si="32"/>
        <v>0</v>
      </c>
      <c r="K131" s="14">
        <f t="shared" si="37"/>
        <v>0</v>
      </c>
    </row>
    <row r="132" spans="2:11" ht="1" customHeight="1">
      <c r="B132" s="7"/>
      <c r="C132" s="7">
        <v>117</v>
      </c>
      <c r="D132" s="9">
        <f t="shared" si="36"/>
        <v>0</v>
      </c>
      <c r="E132" s="9">
        <f t="shared" si="34"/>
        <v>0</v>
      </c>
      <c r="F132" s="9">
        <f t="shared" si="35"/>
        <v>0</v>
      </c>
      <c r="G132" s="9">
        <f t="shared" si="29"/>
        <v>0</v>
      </c>
      <c r="H132" s="9">
        <f t="shared" si="30"/>
        <v>0</v>
      </c>
      <c r="I132" s="9">
        <f t="shared" si="31"/>
        <v>0</v>
      </c>
      <c r="J132" s="9">
        <f t="shared" si="32"/>
        <v>0</v>
      </c>
      <c r="K132" s="14">
        <f t="shared" si="37"/>
        <v>0</v>
      </c>
    </row>
    <row r="133" spans="2:11" ht="1" customHeight="1">
      <c r="B133" s="7"/>
      <c r="C133" s="7">
        <v>118</v>
      </c>
      <c r="D133" s="9">
        <f t="shared" si="36"/>
        <v>0</v>
      </c>
      <c r="E133" s="9">
        <f t="shared" si="34"/>
        <v>0</v>
      </c>
      <c r="F133" s="9">
        <f t="shared" si="35"/>
        <v>0</v>
      </c>
      <c r="G133" s="9">
        <f t="shared" si="29"/>
        <v>0</v>
      </c>
      <c r="H133" s="9">
        <f t="shared" si="30"/>
        <v>0</v>
      </c>
      <c r="I133" s="9">
        <f t="shared" si="31"/>
        <v>0</v>
      </c>
      <c r="J133" s="9">
        <f t="shared" si="32"/>
        <v>0</v>
      </c>
      <c r="K133" s="14">
        <f t="shared" si="37"/>
        <v>0</v>
      </c>
    </row>
    <row r="134" spans="2:11" ht="1" customHeight="1">
      <c r="B134" s="7"/>
      <c r="C134" s="7">
        <v>119</v>
      </c>
      <c r="D134" s="9">
        <f t="shared" si="36"/>
        <v>0</v>
      </c>
      <c r="E134" s="9">
        <f t="shared" si="34"/>
        <v>0</v>
      </c>
      <c r="F134" s="9">
        <f t="shared" si="35"/>
        <v>0</v>
      </c>
      <c r="G134" s="9">
        <f t="shared" si="29"/>
        <v>0</v>
      </c>
      <c r="H134" s="9">
        <f t="shared" si="30"/>
        <v>0</v>
      </c>
      <c r="I134" s="9">
        <f t="shared" si="31"/>
        <v>0</v>
      </c>
      <c r="J134" s="9">
        <f t="shared" si="32"/>
        <v>0</v>
      </c>
      <c r="K134" s="14">
        <f t="shared" si="37"/>
        <v>0</v>
      </c>
    </row>
    <row r="135" spans="2:11" ht="17" thickBot="1">
      <c r="B135" s="7"/>
      <c r="C135" s="7">
        <v>120</v>
      </c>
      <c r="D135" s="9">
        <f t="shared" si="36"/>
        <v>0</v>
      </c>
      <c r="E135" s="9">
        <f t="shared" si="34"/>
        <v>0</v>
      </c>
      <c r="F135" s="9">
        <f t="shared" si="35"/>
        <v>0</v>
      </c>
      <c r="G135" s="9">
        <f t="shared" si="29"/>
        <v>0</v>
      </c>
      <c r="H135" s="9">
        <f t="shared" si="30"/>
        <v>0</v>
      </c>
      <c r="I135" s="9">
        <f t="shared" si="31"/>
        <v>0</v>
      </c>
      <c r="J135" s="9">
        <f t="shared" si="32"/>
        <v>0</v>
      </c>
      <c r="K135" s="14">
        <f t="shared" si="37"/>
        <v>0</v>
      </c>
    </row>
    <row r="136" spans="2:11" ht="17" thickBot="1">
      <c r="B136" s="7"/>
      <c r="C136" s="13" t="s">
        <v>40</v>
      </c>
      <c r="D136" s="11">
        <f t="shared" ref="D136:J136" si="38">SUM(D31:D135)</f>
        <v>1964968.6524271423</v>
      </c>
      <c r="E136" s="12">
        <f t="shared" si="38"/>
        <v>196496.86524271421</v>
      </c>
      <c r="F136" s="12">
        <f t="shared" si="38"/>
        <v>1964.9686524271426</v>
      </c>
      <c r="G136" s="12">
        <f t="shared" si="38"/>
        <v>194531.8965902871</v>
      </c>
      <c r="H136" s="12">
        <f t="shared" si="38"/>
        <v>194531.89659028713</v>
      </c>
      <c r="I136" s="12">
        <f t="shared" si="38"/>
        <v>194531.89659028713</v>
      </c>
      <c r="J136" s="12">
        <f t="shared" si="38"/>
        <v>356703.1885760072</v>
      </c>
      <c r="K136" s="12">
        <f>MAX(K31:K135)</f>
        <v>356703.18857600709</v>
      </c>
    </row>
    <row r="138" spans="2:11" ht="17" customHeight="1">
      <c r="C138" s="10" t="s">
        <v>47</v>
      </c>
    </row>
    <row r="139" spans="2:11">
      <c r="C139" s="1" t="s">
        <v>48</v>
      </c>
    </row>
    <row r="140" spans="2:11">
      <c r="C140" s="1" t="s">
        <v>49</v>
      </c>
    </row>
    <row r="141" spans="2:11">
      <c r="C141" s="1" t="s">
        <v>50</v>
      </c>
    </row>
    <row r="142" spans="2:11">
      <c r="C142" s="1" t="s">
        <v>51</v>
      </c>
    </row>
    <row r="143" spans="2:11">
      <c r="C143" s="1" t="s">
        <v>52</v>
      </c>
    </row>
    <row r="144" spans="2:11">
      <c r="C144" s="1" t="s">
        <v>53</v>
      </c>
    </row>
    <row r="145" spans="3:3">
      <c r="C145" s="1" t="s">
        <v>54</v>
      </c>
    </row>
  </sheetData>
  <pageMargins left="0.3" right="0.3" top="0.7" bottom="0.7" header="0.5" footer="0.5"/>
  <pageSetup paperSize="0" scale="8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workbookViewId="0">
      <selection activeCell="B2" sqref="B2"/>
    </sheetView>
  </sheetViews>
  <sheetFormatPr baseColWidth="10" defaultRowHeight="16"/>
  <cols>
    <col min="1" max="1" width="4.19921875" style="1" customWidth="1"/>
    <col min="2" max="8" width="11" style="1"/>
    <col min="9" max="9" width="7.59765625" style="1" customWidth="1"/>
    <col min="10" max="10" width="9.3984375" style="44" customWidth="1"/>
    <col min="11" max="11" width="4.59765625" style="44" customWidth="1"/>
    <col min="12" max="12" width="4" style="33" customWidth="1"/>
    <col min="13" max="13" width="11" style="7"/>
    <col min="14" max="14" width="11" style="1"/>
    <col min="15" max="15" width="14" style="32" bestFit="1" customWidth="1"/>
    <col min="16" max="16" width="5.3984375" style="1" customWidth="1"/>
    <col min="17" max="16384" width="11" style="1"/>
  </cols>
  <sheetData>
    <row r="1" spans="2:15" ht="17" thickBot="1"/>
    <row r="2" spans="2:15" ht="17" thickBot="1">
      <c r="K2" s="45"/>
      <c r="L2" s="31"/>
      <c r="M2" s="34"/>
      <c r="N2" s="4" t="s">
        <v>10</v>
      </c>
      <c r="O2" s="5"/>
    </row>
    <row r="3" spans="2:15" ht="17" thickBot="1">
      <c r="B3" s="7"/>
      <c r="F3" s="7"/>
      <c r="G3" s="7"/>
      <c r="H3" s="7"/>
      <c r="J3" s="44">
        <v>1</v>
      </c>
      <c r="K3" s="45" t="s">
        <v>9</v>
      </c>
      <c r="L3"/>
      <c r="M3"/>
      <c r="N3"/>
      <c r="O3"/>
    </row>
    <row r="4" spans="2:15">
      <c r="B4" s="7"/>
      <c r="F4" s="7"/>
      <c r="G4" s="7"/>
      <c r="H4" s="7"/>
      <c r="K4" s="45"/>
      <c r="L4" s="1"/>
      <c r="M4" s="1"/>
      <c r="N4" s="8" t="s">
        <v>32</v>
      </c>
      <c r="O4" s="19">
        <v>15000</v>
      </c>
    </row>
    <row r="5" spans="2:15">
      <c r="B5" s="7"/>
      <c r="F5" s="7"/>
      <c r="G5" s="7"/>
      <c r="H5" s="7"/>
      <c r="K5" s="45"/>
      <c r="L5" s="1"/>
      <c r="N5" s="8" t="s">
        <v>28</v>
      </c>
      <c r="O5" s="20">
        <v>0.03</v>
      </c>
    </row>
    <row r="6" spans="2:15">
      <c r="B6" s="7"/>
      <c r="F6" s="7"/>
      <c r="G6" s="7"/>
      <c r="H6" s="7"/>
      <c r="K6" s="45"/>
      <c r="L6" s="1"/>
      <c r="M6" s="15"/>
      <c r="N6" s="8" t="s">
        <v>55</v>
      </c>
      <c r="O6" s="20">
        <v>0.1</v>
      </c>
    </row>
    <row r="7" spans="2:15">
      <c r="B7" s="7"/>
      <c r="F7" s="7"/>
      <c r="G7" s="7"/>
      <c r="H7" s="7"/>
      <c r="K7" s="45"/>
      <c r="L7" s="1"/>
      <c r="M7" s="15"/>
      <c r="N7" s="8" t="s">
        <v>30</v>
      </c>
      <c r="O7" s="21">
        <v>65</v>
      </c>
    </row>
    <row r="8" spans="2:15">
      <c r="B8" s="7"/>
      <c r="F8" s="7"/>
      <c r="G8" s="7"/>
      <c r="H8" s="7"/>
      <c r="K8" s="45"/>
      <c r="L8" s="1"/>
      <c r="M8" s="15"/>
      <c r="N8" s="8" t="s">
        <v>43</v>
      </c>
      <c r="O8" s="20">
        <v>0.01</v>
      </c>
    </row>
    <row r="9" spans="2:15">
      <c r="B9" s="7"/>
      <c r="K9" s="45"/>
      <c r="L9" s="1"/>
      <c r="M9" s="15"/>
      <c r="N9" s="8" t="s">
        <v>31</v>
      </c>
      <c r="O9" s="21">
        <v>78</v>
      </c>
    </row>
    <row r="10" spans="2:15" ht="17" thickBot="1">
      <c r="B10" s="7"/>
      <c r="K10" s="45"/>
      <c r="L10" s="1"/>
      <c r="M10" s="15"/>
      <c r="N10" s="8" t="s">
        <v>33</v>
      </c>
      <c r="O10" s="23">
        <v>13958.61232716676</v>
      </c>
    </row>
    <row r="11" spans="2:15" ht="17" thickBot="1">
      <c r="B11" s="7"/>
      <c r="K11" s="45"/>
      <c r="L11" s="1"/>
      <c r="N11" s="8" t="s">
        <v>4</v>
      </c>
      <c r="O11" s="25">
        <v>13958.61232716676</v>
      </c>
    </row>
    <row r="12" spans="2:15" ht="17" thickBot="1">
      <c r="B12" s="7"/>
      <c r="K12" s="45"/>
      <c r="L12" s="1"/>
      <c r="M12" s="15"/>
      <c r="N12" s="8" t="s">
        <v>5</v>
      </c>
      <c r="O12" s="25">
        <v>13958.61232716676</v>
      </c>
    </row>
    <row r="13" spans="2:15">
      <c r="B13" s="7"/>
      <c r="K13" s="45"/>
      <c r="L13" s="1"/>
      <c r="M13" s="15"/>
      <c r="N13" s="8" t="s">
        <v>6</v>
      </c>
      <c r="O13" s="24">
        <v>1</v>
      </c>
    </row>
    <row r="14" spans="2:15" ht="17" thickBot="1">
      <c r="B14" s="7"/>
      <c r="K14" s="45"/>
      <c r="L14" s="1"/>
      <c r="M14" s="15"/>
      <c r="N14" s="8" t="s">
        <v>44</v>
      </c>
      <c r="O14" s="22">
        <v>0</v>
      </c>
    </row>
    <row r="15" spans="2:15" ht="17" thickBot="1">
      <c r="B15" s="7"/>
      <c r="K15" s="45"/>
      <c r="L15" s="1"/>
      <c r="M15" s="15"/>
      <c r="N15" s="8" t="s">
        <v>7</v>
      </c>
      <c r="O15" s="29">
        <v>1</v>
      </c>
    </row>
    <row r="16" spans="2:15">
      <c r="B16" s="7"/>
      <c r="K16" s="45"/>
      <c r="L16" s="1"/>
      <c r="M16" s="15"/>
      <c r="N16" s="8"/>
      <c r="O16" s="43"/>
    </row>
    <row r="17" spans="1:15" ht="17" thickBot="1">
      <c r="J17" s="44">
        <v>2</v>
      </c>
      <c r="K17" s="44" t="s">
        <v>11</v>
      </c>
    </row>
    <row r="18" spans="1:15">
      <c r="A18" s="7"/>
      <c r="E18" s="7"/>
      <c r="F18" s="7"/>
      <c r="G18" s="7"/>
      <c r="K18" s="46"/>
      <c r="L18" s="36"/>
      <c r="M18" s="35"/>
      <c r="N18" s="8" t="s">
        <v>32</v>
      </c>
      <c r="O18" s="19">
        <v>15000</v>
      </c>
    </row>
    <row r="19" spans="1:15">
      <c r="A19" s="7"/>
      <c r="E19" s="7"/>
      <c r="F19" s="7"/>
      <c r="G19" s="7"/>
      <c r="K19" s="45"/>
      <c r="N19" s="8" t="s">
        <v>28</v>
      </c>
      <c r="O19" s="20">
        <v>0.03</v>
      </c>
    </row>
    <row r="20" spans="1:15">
      <c r="A20" s="7"/>
      <c r="E20" s="7"/>
      <c r="F20" s="7"/>
      <c r="G20" s="7"/>
      <c r="K20" s="45"/>
      <c r="N20" s="8" t="s">
        <v>55</v>
      </c>
      <c r="O20" s="20">
        <v>0.12</v>
      </c>
    </row>
    <row r="21" spans="1:15">
      <c r="A21" s="7"/>
      <c r="E21" s="7"/>
      <c r="F21" s="7"/>
      <c r="G21" s="7"/>
      <c r="K21" s="47"/>
      <c r="N21" s="8" t="s">
        <v>30</v>
      </c>
      <c r="O21" s="21">
        <v>65</v>
      </c>
    </row>
    <row r="22" spans="1:15">
      <c r="A22" s="7"/>
      <c r="E22" s="7"/>
      <c r="F22" s="7"/>
      <c r="G22" s="7"/>
      <c r="K22" s="47"/>
      <c r="N22" s="8" t="s">
        <v>43</v>
      </c>
      <c r="O22" s="20">
        <v>0.01</v>
      </c>
    </row>
    <row r="23" spans="1:15">
      <c r="A23" s="7"/>
      <c r="E23" s="7"/>
      <c r="F23" s="7"/>
      <c r="G23" s="7"/>
      <c r="K23" s="47"/>
      <c r="N23" s="8" t="s">
        <v>31</v>
      </c>
      <c r="O23" s="21">
        <v>78</v>
      </c>
    </row>
    <row r="24" spans="1:15" ht="17" thickBot="1">
      <c r="A24" s="7"/>
      <c r="K24" s="47"/>
      <c r="N24" s="8" t="s">
        <v>33</v>
      </c>
      <c r="O24" s="23">
        <v>18000</v>
      </c>
    </row>
    <row r="25" spans="1:15" ht="17" thickBot="1">
      <c r="A25" s="7"/>
      <c r="K25" s="47"/>
      <c r="N25" s="8" t="s">
        <v>4</v>
      </c>
      <c r="O25" s="25">
        <v>16750.334792600108</v>
      </c>
    </row>
    <row r="26" spans="1:15" ht="17" thickBot="1">
      <c r="A26" s="7"/>
      <c r="K26" s="45"/>
      <c r="N26" s="8" t="s">
        <v>5</v>
      </c>
      <c r="O26" s="25">
        <v>16750.334792600108</v>
      </c>
    </row>
    <row r="27" spans="1:15">
      <c r="A27" s="7"/>
      <c r="K27" s="47"/>
      <c r="N27" s="8" t="s">
        <v>6</v>
      </c>
      <c r="O27" s="24">
        <v>0.93057415514445041</v>
      </c>
    </row>
    <row r="28" spans="1:15" ht="17" thickBot="1">
      <c r="A28" s="7"/>
      <c r="K28" s="47"/>
      <c r="N28" s="8" t="s">
        <v>44</v>
      </c>
      <c r="O28" s="22">
        <v>0</v>
      </c>
    </row>
    <row r="29" spans="1:15" ht="17" thickBot="1">
      <c r="A29" s="7"/>
      <c r="K29" s="47"/>
      <c r="N29" s="8" t="s">
        <v>7</v>
      </c>
      <c r="O29" s="29">
        <v>0.93057415514445019</v>
      </c>
    </row>
    <row r="30" spans="1:15">
      <c r="A30" s="7"/>
      <c r="K30" s="47"/>
    </row>
    <row r="31" spans="1:15" ht="17" thickBot="1">
      <c r="B31" s="7"/>
      <c r="F31" s="7"/>
      <c r="G31" s="7"/>
      <c r="H31" s="7"/>
      <c r="J31" s="48">
        <v>3</v>
      </c>
      <c r="K31" s="49" t="s">
        <v>12</v>
      </c>
      <c r="L31" s="36"/>
      <c r="M31" s="35"/>
    </row>
    <row r="32" spans="1:15">
      <c r="B32" s="7"/>
      <c r="F32" s="7"/>
      <c r="G32" s="7"/>
      <c r="H32" s="7"/>
      <c r="K32" s="45"/>
      <c r="N32" s="8" t="s">
        <v>32</v>
      </c>
      <c r="O32" s="19">
        <v>15000</v>
      </c>
    </row>
    <row r="33" spans="2:15">
      <c r="B33" s="7"/>
      <c r="F33" s="7"/>
      <c r="G33" s="7"/>
      <c r="H33" s="7"/>
      <c r="K33" s="45"/>
      <c r="N33" s="8" t="s">
        <v>28</v>
      </c>
      <c r="O33" s="20">
        <v>3.5000000000000003E-2</v>
      </c>
    </row>
    <row r="34" spans="2:15">
      <c r="B34" s="7"/>
      <c r="F34" s="7"/>
      <c r="G34" s="7"/>
      <c r="H34" s="7"/>
      <c r="K34" s="47"/>
      <c r="N34" s="8" t="s">
        <v>55</v>
      </c>
      <c r="O34" s="20">
        <v>0.1</v>
      </c>
    </row>
    <row r="35" spans="2:15">
      <c r="B35" s="7"/>
      <c r="F35" s="7"/>
      <c r="G35" s="7"/>
      <c r="H35" s="7"/>
      <c r="K35" s="47"/>
      <c r="N35" s="8" t="s">
        <v>30</v>
      </c>
      <c r="O35" s="21">
        <v>65</v>
      </c>
    </row>
    <row r="36" spans="2:15">
      <c r="B36" s="7"/>
      <c r="F36" s="7"/>
      <c r="G36" s="7"/>
      <c r="H36" s="7"/>
      <c r="K36" s="47"/>
      <c r="N36" s="8" t="s">
        <v>43</v>
      </c>
      <c r="O36" s="20">
        <v>0.01</v>
      </c>
    </row>
    <row r="37" spans="2:15">
      <c r="B37" s="7"/>
      <c r="K37" s="47"/>
      <c r="N37" s="8" t="s">
        <v>31</v>
      </c>
      <c r="O37" s="21">
        <v>78</v>
      </c>
    </row>
    <row r="38" spans="2:15" ht="17" thickBot="1">
      <c r="B38" s="7"/>
      <c r="K38" s="47"/>
      <c r="N38" s="8" t="s">
        <v>33</v>
      </c>
      <c r="O38" s="23">
        <v>13958.61232716676</v>
      </c>
    </row>
    <row r="39" spans="2:15" ht="17" thickBot="1">
      <c r="B39" s="7"/>
      <c r="K39" s="45"/>
      <c r="N39" s="8" t="s">
        <v>4</v>
      </c>
      <c r="O39" s="25">
        <v>16210.991382523925</v>
      </c>
    </row>
    <row r="40" spans="2:15" ht="17" thickBot="1">
      <c r="B40" s="7"/>
      <c r="K40" s="47"/>
      <c r="N40" s="8" t="s">
        <v>5</v>
      </c>
      <c r="O40" s="25">
        <v>16210.991382523925</v>
      </c>
    </row>
    <row r="41" spans="2:15">
      <c r="B41" s="7"/>
      <c r="K41" s="47"/>
      <c r="N41" s="8" t="s">
        <v>6</v>
      </c>
      <c r="O41" s="24">
        <v>1.1613612444106283</v>
      </c>
    </row>
    <row r="42" spans="2:15" ht="17" thickBot="1">
      <c r="B42" s="7"/>
      <c r="K42" s="47"/>
      <c r="N42" s="8" t="s">
        <v>44</v>
      </c>
      <c r="O42" s="22">
        <v>0</v>
      </c>
    </row>
    <row r="43" spans="2:15" ht="17" thickBot="1">
      <c r="B43" s="7"/>
      <c r="K43" s="47"/>
      <c r="N43" s="8" t="s">
        <v>7</v>
      </c>
      <c r="O43" s="29">
        <v>1.1613612444106285</v>
      </c>
    </row>
    <row r="49" spans="2:15" ht="17" thickBot="1">
      <c r="J49" s="44">
        <v>4</v>
      </c>
      <c r="K49" s="44" t="s">
        <v>13</v>
      </c>
    </row>
    <row r="50" spans="2:15">
      <c r="B50" s="7"/>
      <c r="F50" s="7"/>
      <c r="G50" s="7"/>
      <c r="H50" s="7"/>
      <c r="K50" s="45"/>
      <c r="N50" s="8" t="s">
        <v>32</v>
      </c>
      <c r="O50" s="19">
        <v>15000</v>
      </c>
    </row>
    <row r="51" spans="2:15">
      <c r="B51" s="7"/>
      <c r="F51" s="7"/>
      <c r="G51" s="7"/>
      <c r="H51" s="7"/>
      <c r="K51" s="45"/>
      <c r="N51" s="8" t="s">
        <v>28</v>
      </c>
      <c r="O51" s="20">
        <v>3.5000000000000003E-2</v>
      </c>
    </row>
    <row r="52" spans="2:15">
      <c r="B52" s="7"/>
      <c r="F52" s="7"/>
      <c r="G52" s="7"/>
      <c r="H52" s="7"/>
      <c r="K52" s="47"/>
      <c r="N52" s="8" t="s">
        <v>55</v>
      </c>
      <c r="O52" s="20">
        <v>0.1</v>
      </c>
    </row>
    <row r="53" spans="2:15">
      <c r="B53" s="7"/>
      <c r="F53" s="7"/>
      <c r="G53" s="7"/>
      <c r="H53" s="7"/>
      <c r="K53" s="47"/>
      <c r="N53" s="8" t="s">
        <v>30</v>
      </c>
      <c r="O53" s="21">
        <v>65</v>
      </c>
    </row>
    <row r="54" spans="2:15">
      <c r="B54" s="7"/>
      <c r="F54" s="7"/>
      <c r="G54" s="7"/>
      <c r="H54" s="7"/>
      <c r="K54" s="47"/>
      <c r="N54" s="8" t="s">
        <v>43</v>
      </c>
      <c r="O54" s="20">
        <v>0.01</v>
      </c>
    </row>
    <row r="55" spans="2:15">
      <c r="B55" s="7"/>
      <c r="K55" s="47"/>
      <c r="N55" s="8" t="s">
        <v>31</v>
      </c>
      <c r="O55" s="21">
        <v>78</v>
      </c>
    </row>
    <row r="56" spans="2:15" ht="17" thickBot="1">
      <c r="B56" s="7"/>
      <c r="K56" s="47"/>
      <c r="N56" s="8" t="s">
        <v>33</v>
      </c>
      <c r="O56" s="23">
        <v>24000</v>
      </c>
    </row>
    <row r="57" spans="2:15" ht="17" thickBot="1">
      <c r="B57" s="7"/>
      <c r="K57" s="45"/>
      <c r="N57" s="8" t="s">
        <v>4</v>
      </c>
      <c r="O57" s="25">
        <v>16210.991382523925</v>
      </c>
    </row>
    <row r="58" spans="2:15" ht="17" thickBot="1">
      <c r="B58" s="7"/>
      <c r="K58" s="47"/>
      <c r="N58" s="8" t="s">
        <v>5</v>
      </c>
      <c r="O58" s="25">
        <v>29725.265714667257</v>
      </c>
    </row>
    <row r="59" spans="2:15">
      <c r="B59" s="7"/>
      <c r="K59" s="47"/>
      <c r="N59" s="8" t="s">
        <v>6</v>
      </c>
      <c r="O59" s="24">
        <v>0.67545797427183019</v>
      </c>
    </row>
    <row r="60" spans="2:15" ht="17" thickBot="1">
      <c r="B60" s="7"/>
      <c r="K60" s="47"/>
      <c r="N60" s="8" t="s">
        <v>44</v>
      </c>
      <c r="O60" s="22">
        <v>0.03</v>
      </c>
    </row>
    <row r="61" spans="2:15" ht="17" thickBot="1">
      <c r="B61" s="7"/>
      <c r="K61" s="47"/>
      <c r="N61" s="8" t="s">
        <v>7</v>
      </c>
      <c r="O61" s="29">
        <v>1.2385527381111361</v>
      </c>
    </row>
    <row r="64" spans="2:15" ht="17" thickBot="1">
      <c r="J64" s="44">
        <v>5</v>
      </c>
      <c r="K64" s="44" t="s">
        <v>14</v>
      </c>
    </row>
    <row r="65" spans="14:15">
      <c r="N65" s="8" t="s">
        <v>32</v>
      </c>
      <c r="O65" s="37">
        <v>15000</v>
      </c>
    </row>
    <row r="66" spans="14:15">
      <c r="N66" s="8" t="s">
        <v>28</v>
      </c>
      <c r="O66" s="39">
        <v>3.5000000000000003E-2</v>
      </c>
    </row>
    <row r="67" spans="14:15">
      <c r="N67" s="8" t="s">
        <v>55</v>
      </c>
      <c r="O67" s="39">
        <v>0.1</v>
      </c>
    </row>
    <row r="68" spans="14:15">
      <c r="N68" s="8" t="s">
        <v>30</v>
      </c>
      <c r="O68" s="40">
        <v>65</v>
      </c>
    </row>
    <row r="69" spans="14:15">
      <c r="N69" s="8" t="s">
        <v>43</v>
      </c>
      <c r="O69" s="39">
        <v>0.01</v>
      </c>
    </row>
    <row r="70" spans="14:15">
      <c r="N70" s="8" t="s">
        <v>31</v>
      </c>
      <c r="O70" s="40">
        <v>82</v>
      </c>
    </row>
    <row r="71" spans="14:15">
      <c r="N71" s="8" t="s">
        <v>33</v>
      </c>
      <c r="O71" s="38">
        <v>24000</v>
      </c>
    </row>
    <row r="72" spans="14:15">
      <c r="N72" s="8" t="s">
        <v>4</v>
      </c>
      <c r="O72" s="38">
        <v>12158.243536892944</v>
      </c>
    </row>
    <row r="73" spans="14:15">
      <c r="N73" s="8" t="s">
        <v>5</v>
      </c>
      <c r="O73" s="38">
        <v>22293.949286000443</v>
      </c>
    </row>
    <row r="74" spans="14:15">
      <c r="N74" s="8" t="s">
        <v>6</v>
      </c>
      <c r="O74" s="41">
        <v>0.50659348070387267</v>
      </c>
    </row>
    <row r="75" spans="14:15">
      <c r="N75" s="8" t="s">
        <v>44</v>
      </c>
      <c r="O75" s="39">
        <v>0.03</v>
      </c>
    </row>
    <row r="76" spans="14:15" ht="17" thickBot="1">
      <c r="N76" s="8" t="s">
        <v>7</v>
      </c>
      <c r="O76" s="42">
        <v>0.92891455358335207</v>
      </c>
    </row>
  </sheetData>
  <pageMargins left="0.3" right="0.3" top="0.7" bottom="0.7" header="0.5" footer="0.5"/>
  <pageSetup paperSize="0" scale="80" orientation="landscape" horizontalDpi="4294967292" verticalDpi="429496729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LeBel</dc:creator>
  <cp:lastModifiedBy>Phillip LeBel</cp:lastModifiedBy>
  <cp:lastPrinted>2006-10-16T18:48:41Z</cp:lastPrinted>
  <dcterms:created xsi:type="dcterms:W3CDTF">2000-01-02T21:20:16Z</dcterms:created>
  <dcterms:modified xsi:type="dcterms:W3CDTF">2021-11-21T18:51:53Z</dcterms:modified>
</cp:coreProperties>
</file>