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ate1904="1"/>
  <mc:AlternateContent xmlns:mc="http://schemas.openxmlformats.org/markup-compatibility/2006">
    <mc:Choice Requires="x15">
      <x15ac:absPath xmlns:x15ac="http://schemas.microsoft.com/office/spreadsheetml/2010/11/ac" url="/Users/PhillipLeBel/Desktop/ 10 Governance and Political Legitimacy/"/>
    </mc:Choice>
  </mc:AlternateContent>
  <xr:revisionPtr revIDLastSave="0" documentId="13_ncr:1_{28612E4B-E98B-5240-A45B-8F72C37E11F8}" xr6:coauthVersionLast="45" xr6:coauthVersionMax="45" xr10:uidLastSave="{00000000-0000-0000-0000-000000000000}"/>
  <bookViews>
    <workbookView xWindow="540" yWindow="460" windowWidth="23740" windowHeight="15540" tabRatio="228" activeTab="1" xr2:uid="{00000000-000D-0000-FFFF-FFFF00000000}"/>
  </bookViews>
  <sheets>
    <sheet name="Sheet1" sheetId="1" r:id="rId1"/>
    <sheet name="Sheet3" sheetId="3" r:id="rId2"/>
    <sheet name="Sheet2" sheetId="2" r:id="rId3"/>
    <sheet name="Sheet4" sheetId="4" r:id="rId4"/>
    <sheet name="Sheet5" sheetId="5" r:id="rId5"/>
    <sheet name="Sheet6" sheetId="6" r:id="rId6"/>
    <sheet name="Sheet7" sheetId="7" r:id="rId7"/>
    <sheet name="Sheet8" sheetId="8" r:id="rId8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56" i="3" l="1"/>
  <c r="X56" i="3"/>
  <c r="W56" i="3"/>
  <c r="V56" i="3"/>
  <c r="J56" i="3"/>
  <c r="U56" i="3"/>
  <c r="T56" i="3"/>
  <c r="S56" i="3"/>
  <c r="Q56" i="3"/>
  <c r="R56" i="3"/>
  <c r="P56" i="3"/>
  <c r="O56" i="3"/>
  <c r="N56" i="3"/>
  <c r="K56" i="3"/>
  <c r="M56" i="3"/>
  <c r="L56" i="3"/>
  <c r="F7" i="3"/>
  <c r="G7" i="3"/>
  <c r="H7" i="3"/>
  <c r="F8" i="3"/>
  <c r="G8" i="3"/>
  <c r="H8" i="3"/>
  <c r="F9" i="3"/>
  <c r="G9" i="3"/>
  <c r="H9" i="3"/>
  <c r="F10" i="3"/>
  <c r="G10" i="3"/>
  <c r="H10" i="3"/>
  <c r="F11" i="3"/>
  <c r="G11" i="3"/>
  <c r="H11" i="3"/>
  <c r="F12" i="3"/>
  <c r="G12" i="3"/>
  <c r="H12" i="3"/>
  <c r="F13" i="3"/>
  <c r="G13" i="3"/>
  <c r="H13" i="3"/>
  <c r="F14" i="3"/>
  <c r="G14" i="3"/>
  <c r="H14" i="3"/>
  <c r="F15" i="3"/>
  <c r="G15" i="3"/>
  <c r="H15" i="3"/>
  <c r="F16" i="3"/>
  <c r="G16" i="3"/>
  <c r="H16" i="3"/>
  <c r="F17" i="3"/>
  <c r="G17" i="3"/>
  <c r="H17" i="3"/>
  <c r="F18" i="3"/>
  <c r="G18" i="3"/>
  <c r="H18" i="3"/>
  <c r="F19" i="3"/>
  <c r="G19" i="3"/>
  <c r="H19" i="3"/>
  <c r="F20" i="3"/>
  <c r="G20" i="3"/>
  <c r="H20" i="3"/>
  <c r="F21" i="3"/>
  <c r="G21" i="3"/>
  <c r="H21" i="3"/>
  <c r="F22" i="3"/>
  <c r="G22" i="3"/>
  <c r="H22" i="3"/>
  <c r="F23" i="3"/>
  <c r="G23" i="3"/>
  <c r="H23" i="3"/>
  <c r="F24" i="3"/>
  <c r="G24" i="3"/>
  <c r="H24" i="3"/>
  <c r="F25" i="3"/>
  <c r="G25" i="3"/>
  <c r="H25" i="3"/>
  <c r="F26" i="3"/>
  <c r="G26" i="3"/>
  <c r="H26" i="3"/>
  <c r="F27" i="3"/>
  <c r="G27" i="3"/>
  <c r="H27" i="3"/>
  <c r="F28" i="3"/>
  <c r="G28" i="3"/>
  <c r="H28" i="3"/>
  <c r="F29" i="3"/>
  <c r="G29" i="3"/>
  <c r="H29" i="3"/>
  <c r="F30" i="3"/>
  <c r="G30" i="3"/>
  <c r="H30" i="3"/>
  <c r="F31" i="3"/>
  <c r="G31" i="3"/>
  <c r="H31" i="3"/>
  <c r="F32" i="3"/>
  <c r="G32" i="3"/>
  <c r="H32" i="3"/>
  <c r="F33" i="3"/>
  <c r="G33" i="3"/>
  <c r="H33" i="3"/>
  <c r="F34" i="3"/>
  <c r="G34" i="3"/>
  <c r="H34" i="3"/>
  <c r="F35" i="3"/>
  <c r="G35" i="3"/>
  <c r="H35" i="3"/>
  <c r="F36" i="3"/>
  <c r="G36" i="3"/>
  <c r="H36" i="3"/>
  <c r="F37" i="3"/>
  <c r="G37" i="3"/>
  <c r="H37" i="3"/>
  <c r="F38" i="3"/>
  <c r="G38" i="3"/>
  <c r="H38" i="3"/>
  <c r="F39" i="3"/>
  <c r="G39" i="3"/>
  <c r="H39" i="3"/>
  <c r="F40" i="3"/>
  <c r="G40" i="3"/>
  <c r="H40" i="3"/>
  <c r="F41" i="3"/>
  <c r="G41" i="3"/>
  <c r="H41" i="3"/>
  <c r="F42" i="3"/>
  <c r="G42" i="3"/>
  <c r="H42" i="3"/>
  <c r="F43" i="3"/>
  <c r="G43" i="3"/>
  <c r="H43" i="3"/>
  <c r="F44" i="3"/>
  <c r="G44" i="3"/>
  <c r="H44" i="3"/>
  <c r="F45" i="3"/>
  <c r="G45" i="3"/>
  <c r="H45" i="3"/>
  <c r="F46" i="3"/>
  <c r="G46" i="3"/>
  <c r="H46" i="3"/>
  <c r="F47" i="3"/>
  <c r="G47" i="3"/>
  <c r="H47" i="3"/>
  <c r="F48" i="3"/>
  <c r="G48" i="3"/>
  <c r="H48" i="3"/>
  <c r="F49" i="3"/>
  <c r="G49" i="3"/>
  <c r="H49" i="3"/>
  <c r="F50" i="3"/>
  <c r="G50" i="3"/>
  <c r="H50" i="3"/>
  <c r="F51" i="3"/>
  <c r="G51" i="3"/>
  <c r="H51" i="3"/>
  <c r="F52" i="3"/>
  <c r="G52" i="3"/>
  <c r="H52" i="3"/>
  <c r="F53" i="3"/>
  <c r="G53" i="3"/>
  <c r="H53" i="3"/>
  <c r="F54" i="3"/>
  <c r="G54" i="3"/>
  <c r="H54" i="3"/>
  <c r="F55" i="3"/>
  <c r="G55" i="3"/>
  <c r="H55" i="3"/>
  <c r="H58" i="3"/>
  <c r="G128" i="3"/>
  <c r="F128" i="3"/>
  <c r="G127" i="3"/>
  <c r="F127" i="3"/>
  <c r="G126" i="3"/>
  <c r="F126" i="3"/>
  <c r="G125" i="3"/>
  <c r="F125" i="3"/>
  <c r="G124" i="3"/>
  <c r="F124" i="3"/>
  <c r="G123" i="3"/>
  <c r="F123" i="3"/>
  <c r="G122" i="3"/>
  <c r="F122" i="3"/>
  <c r="G121" i="3"/>
  <c r="F121" i="3"/>
  <c r="G120" i="3"/>
  <c r="F120" i="3"/>
  <c r="G119" i="3"/>
  <c r="F119" i="3"/>
  <c r="G118" i="3"/>
  <c r="F118" i="3"/>
  <c r="G117" i="3"/>
  <c r="F117" i="3"/>
  <c r="G116" i="3"/>
  <c r="F116" i="3"/>
  <c r="G115" i="3"/>
  <c r="F115" i="3"/>
  <c r="G114" i="3"/>
  <c r="F114" i="3"/>
  <c r="G113" i="3"/>
  <c r="F113" i="3"/>
  <c r="G112" i="3"/>
  <c r="F112" i="3"/>
  <c r="G111" i="3"/>
  <c r="F111" i="3"/>
  <c r="G110" i="3"/>
  <c r="F110" i="3"/>
  <c r="G109" i="3"/>
  <c r="F109" i="3"/>
  <c r="G108" i="3"/>
  <c r="F108" i="3"/>
  <c r="G107" i="3"/>
  <c r="F107" i="3"/>
  <c r="G106" i="3"/>
  <c r="F106" i="3"/>
  <c r="G105" i="3"/>
  <c r="F105" i="3"/>
  <c r="G104" i="3"/>
  <c r="F104" i="3"/>
  <c r="G103" i="3"/>
  <c r="F103" i="3"/>
  <c r="G102" i="3"/>
  <c r="F102" i="3"/>
  <c r="G101" i="3"/>
  <c r="F101" i="3"/>
  <c r="G100" i="3"/>
  <c r="F100" i="3"/>
  <c r="G99" i="3"/>
  <c r="F99" i="3"/>
  <c r="G98" i="3"/>
  <c r="F98" i="3"/>
  <c r="G97" i="3"/>
  <c r="F97" i="3"/>
  <c r="G96" i="3"/>
  <c r="F96" i="3"/>
  <c r="G95" i="3"/>
  <c r="F95" i="3"/>
  <c r="G94" i="3"/>
  <c r="F94" i="3"/>
  <c r="G93" i="3"/>
  <c r="F93" i="3"/>
  <c r="G92" i="3"/>
  <c r="F92" i="3"/>
  <c r="G91" i="3"/>
  <c r="F91" i="3"/>
  <c r="G90" i="3"/>
  <c r="F90" i="3"/>
  <c r="G89" i="3"/>
  <c r="F89" i="3"/>
  <c r="G88" i="3"/>
  <c r="F88" i="3"/>
  <c r="G87" i="3"/>
  <c r="F87" i="3"/>
  <c r="G86" i="3"/>
  <c r="F86" i="3"/>
  <c r="G85" i="3"/>
  <c r="F85" i="3"/>
  <c r="G84" i="3"/>
  <c r="F84" i="3"/>
  <c r="G83" i="3"/>
  <c r="F83" i="3"/>
  <c r="G82" i="3"/>
  <c r="F82" i="3"/>
  <c r="N65" i="1"/>
  <c r="O65" i="1"/>
  <c r="O67" i="1"/>
  <c r="P65" i="1"/>
  <c r="Q65" i="1"/>
  <c r="J65" i="1"/>
  <c r="Q64" i="1"/>
  <c r="P64" i="1"/>
  <c r="N64" i="1"/>
  <c r="O64" i="1"/>
  <c r="J64" i="1"/>
  <c r="J69" i="1"/>
  <c r="J68" i="1"/>
  <c r="J67" i="1"/>
  <c r="E64" i="1"/>
  <c r="E65" i="1"/>
  <c r="E69" i="1"/>
  <c r="E68" i="1"/>
  <c r="E67" i="1"/>
  <c r="D65" i="1"/>
  <c r="D64" i="1"/>
  <c r="F17" i="1"/>
  <c r="C17" i="1"/>
  <c r="D17" i="1"/>
  <c r="J17" i="1"/>
  <c r="N17" i="1"/>
  <c r="O17" i="1"/>
  <c r="P17" i="1"/>
  <c r="Q17" i="1"/>
  <c r="F18" i="1"/>
  <c r="C18" i="1"/>
  <c r="D18" i="1"/>
  <c r="J18" i="1"/>
  <c r="N18" i="1"/>
  <c r="O18" i="1"/>
  <c r="P18" i="1"/>
  <c r="Q18" i="1"/>
  <c r="F19" i="1"/>
  <c r="C19" i="1"/>
  <c r="D19" i="1"/>
  <c r="J19" i="1"/>
  <c r="N19" i="1"/>
  <c r="O19" i="1"/>
  <c r="P19" i="1"/>
  <c r="Q19" i="1"/>
  <c r="F20" i="1"/>
  <c r="C20" i="1"/>
  <c r="D20" i="1"/>
  <c r="J20" i="1"/>
  <c r="N20" i="1"/>
  <c r="O20" i="1"/>
  <c r="P20" i="1"/>
  <c r="Q20" i="1"/>
  <c r="F21" i="1"/>
  <c r="C21" i="1"/>
  <c r="D21" i="1"/>
  <c r="J21" i="1"/>
  <c r="N21" i="1"/>
  <c r="O21" i="1"/>
  <c r="P21" i="1"/>
  <c r="Q21" i="1"/>
  <c r="F22" i="1"/>
  <c r="C22" i="1"/>
  <c r="D22" i="1"/>
  <c r="J22" i="1"/>
  <c r="N22" i="1"/>
  <c r="O22" i="1"/>
  <c r="P22" i="1"/>
  <c r="Q22" i="1"/>
  <c r="F23" i="1"/>
  <c r="C23" i="1"/>
  <c r="D23" i="1"/>
  <c r="J23" i="1"/>
  <c r="N23" i="1"/>
  <c r="O23" i="1"/>
  <c r="P23" i="1"/>
  <c r="Q23" i="1"/>
  <c r="F24" i="1"/>
  <c r="C24" i="1"/>
  <c r="D24" i="1"/>
  <c r="J24" i="1"/>
  <c r="N24" i="1"/>
  <c r="O24" i="1"/>
  <c r="P24" i="1"/>
  <c r="Q24" i="1"/>
  <c r="F25" i="1"/>
  <c r="C25" i="1"/>
  <c r="D25" i="1"/>
  <c r="J25" i="1"/>
  <c r="N25" i="1"/>
  <c r="O25" i="1"/>
  <c r="P25" i="1"/>
  <c r="Q25" i="1"/>
  <c r="F26" i="1"/>
  <c r="C26" i="1"/>
  <c r="D26" i="1"/>
  <c r="J26" i="1"/>
  <c r="N26" i="1"/>
  <c r="O26" i="1"/>
  <c r="P26" i="1"/>
  <c r="Q26" i="1"/>
  <c r="F27" i="1"/>
  <c r="C27" i="1"/>
  <c r="D27" i="1"/>
  <c r="J27" i="1"/>
  <c r="N27" i="1"/>
  <c r="O27" i="1"/>
  <c r="P27" i="1"/>
  <c r="Q27" i="1"/>
  <c r="F28" i="1"/>
  <c r="C28" i="1"/>
  <c r="D28" i="1"/>
  <c r="J28" i="1"/>
  <c r="N28" i="1"/>
  <c r="O28" i="1"/>
  <c r="P28" i="1"/>
  <c r="Q28" i="1"/>
  <c r="F29" i="1"/>
  <c r="C29" i="1"/>
  <c r="D29" i="1"/>
  <c r="J29" i="1"/>
  <c r="N29" i="1"/>
  <c r="O29" i="1"/>
  <c r="P29" i="1"/>
  <c r="Q29" i="1"/>
  <c r="F30" i="1"/>
  <c r="C30" i="1"/>
  <c r="D30" i="1"/>
  <c r="J30" i="1"/>
  <c r="N30" i="1"/>
  <c r="O30" i="1"/>
  <c r="P30" i="1"/>
  <c r="Q30" i="1"/>
  <c r="F31" i="1"/>
  <c r="C31" i="1"/>
  <c r="D31" i="1"/>
  <c r="J31" i="1"/>
  <c r="N31" i="1"/>
  <c r="O31" i="1"/>
  <c r="P31" i="1"/>
  <c r="Q31" i="1"/>
  <c r="F32" i="1"/>
  <c r="C32" i="1"/>
  <c r="D32" i="1"/>
  <c r="J32" i="1"/>
  <c r="N32" i="1"/>
  <c r="O32" i="1"/>
  <c r="P32" i="1"/>
  <c r="Q32" i="1"/>
  <c r="F33" i="1"/>
  <c r="C33" i="1"/>
  <c r="D33" i="1"/>
  <c r="J33" i="1"/>
  <c r="N33" i="1"/>
  <c r="O33" i="1"/>
  <c r="P33" i="1"/>
  <c r="Q33" i="1"/>
  <c r="F34" i="1"/>
  <c r="C34" i="1"/>
  <c r="D34" i="1"/>
  <c r="J34" i="1"/>
  <c r="N34" i="1"/>
  <c r="O34" i="1"/>
  <c r="P34" i="1"/>
  <c r="Q34" i="1"/>
  <c r="F35" i="1"/>
  <c r="C35" i="1"/>
  <c r="D35" i="1"/>
  <c r="J35" i="1"/>
  <c r="N35" i="1"/>
  <c r="O35" i="1"/>
  <c r="P35" i="1"/>
  <c r="Q35" i="1"/>
  <c r="F36" i="1"/>
  <c r="C36" i="1"/>
  <c r="D36" i="1"/>
  <c r="J36" i="1"/>
  <c r="N36" i="1"/>
  <c r="O36" i="1"/>
  <c r="P36" i="1"/>
  <c r="Q36" i="1"/>
  <c r="F37" i="1"/>
  <c r="C37" i="1"/>
  <c r="D37" i="1"/>
  <c r="J37" i="1"/>
  <c r="N37" i="1"/>
  <c r="O37" i="1"/>
  <c r="P37" i="1"/>
  <c r="Q37" i="1"/>
  <c r="F38" i="1"/>
  <c r="C38" i="1"/>
  <c r="D38" i="1"/>
  <c r="J38" i="1"/>
  <c r="N38" i="1"/>
  <c r="O38" i="1"/>
  <c r="P38" i="1"/>
  <c r="Q38" i="1"/>
  <c r="F39" i="1"/>
  <c r="C39" i="1"/>
  <c r="D39" i="1"/>
  <c r="J39" i="1"/>
  <c r="N39" i="1"/>
  <c r="O39" i="1"/>
  <c r="P39" i="1"/>
  <c r="Q39" i="1"/>
  <c r="F40" i="1"/>
  <c r="C40" i="1"/>
  <c r="D40" i="1"/>
  <c r="J40" i="1"/>
  <c r="N40" i="1"/>
  <c r="O40" i="1"/>
  <c r="P40" i="1"/>
  <c r="Q40" i="1"/>
  <c r="F41" i="1"/>
  <c r="C41" i="1"/>
  <c r="D41" i="1"/>
  <c r="J41" i="1"/>
  <c r="N41" i="1"/>
  <c r="O41" i="1"/>
  <c r="P41" i="1"/>
  <c r="Q41" i="1"/>
  <c r="F42" i="1"/>
  <c r="C42" i="1"/>
  <c r="D42" i="1"/>
  <c r="J42" i="1"/>
  <c r="N42" i="1"/>
  <c r="O42" i="1"/>
  <c r="P42" i="1"/>
  <c r="Q42" i="1"/>
  <c r="F43" i="1"/>
  <c r="C43" i="1"/>
  <c r="D43" i="1"/>
  <c r="J43" i="1"/>
  <c r="N43" i="1"/>
  <c r="O43" i="1"/>
  <c r="P43" i="1"/>
  <c r="Q43" i="1"/>
  <c r="C44" i="1"/>
  <c r="D44" i="1"/>
  <c r="J44" i="1"/>
  <c r="N44" i="1"/>
  <c r="O44" i="1"/>
  <c r="P44" i="1"/>
  <c r="Q44" i="1"/>
  <c r="C45" i="1"/>
  <c r="D45" i="1"/>
  <c r="J45" i="1"/>
  <c r="N45" i="1"/>
  <c r="O45" i="1"/>
  <c r="P45" i="1"/>
  <c r="Q45" i="1"/>
  <c r="C46" i="1"/>
  <c r="D46" i="1"/>
  <c r="J46" i="1"/>
  <c r="N46" i="1"/>
  <c r="O46" i="1"/>
  <c r="P46" i="1"/>
  <c r="Q46" i="1"/>
  <c r="C47" i="1"/>
  <c r="D47" i="1"/>
  <c r="J47" i="1"/>
  <c r="N47" i="1"/>
  <c r="O47" i="1"/>
  <c r="P47" i="1"/>
  <c r="Q47" i="1"/>
  <c r="C48" i="1"/>
  <c r="D48" i="1"/>
  <c r="J48" i="1"/>
  <c r="N48" i="1"/>
  <c r="O48" i="1"/>
  <c r="P48" i="1"/>
  <c r="Q48" i="1"/>
  <c r="C49" i="1"/>
  <c r="D49" i="1"/>
  <c r="J49" i="1"/>
  <c r="N49" i="1"/>
  <c r="O49" i="1"/>
  <c r="P49" i="1"/>
  <c r="Q49" i="1"/>
  <c r="C50" i="1"/>
  <c r="D50" i="1"/>
  <c r="J50" i="1"/>
  <c r="N50" i="1"/>
  <c r="O50" i="1"/>
  <c r="P50" i="1"/>
  <c r="Q50" i="1"/>
  <c r="C51" i="1"/>
  <c r="D51" i="1"/>
  <c r="J51" i="1"/>
  <c r="N51" i="1"/>
  <c r="O51" i="1"/>
  <c r="P51" i="1"/>
  <c r="Q51" i="1"/>
  <c r="C52" i="1"/>
  <c r="D52" i="1"/>
  <c r="J52" i="1"/>
  <c r="N52" i="1"/>
  <c r="O52" i="1"/>
  <c r="P52" i="1"/>
  <c r="Q52" i="1"/>
  <c r="C53" i="1"/>
  <c r="D53" i="1"/>
  <c r="J53" i="1"/>
  <c r="N53" i="1"/>
  <c r="O53" i="1"/>
  <c r="P53" i="1"/>
  <c r="Q53" i="1"/>
  <c r="C54" i="1"/>
  <c r="D54" i="1"/>
  <c r="J54" i="1"/>
  <c r="N54" i="1"/>
  <c r="O54" i="1"/>
  <c r="P54" i="1"/>
  <c r="Q54" i="1"/>
  <c r="C55" i="1"/>
  <c r="D55" i="1"/>
  <c r="J55" i="1"/>
  <c r="N55" i="1"/>
  <c r="O55" i="1"/>
  <c r="P55" i="1"/>
  <c r="Q55" i="1"/>
  <c r="C56" i="1"/>
  <c r="D56" i="1"/>
  <c r="J56" i="1"/>
  <c r="N56" i="1"/>
  <c r="O56" i="1"/>
  <c r="P56" i="1"/>
  <c r="Q56" i="1"/>
  <c r="C57" i="1"/>
  <c r="D57" i="1"/>
  <c r="J57" i="1"/>
  <c r="N57" i="1"/>
  <c r="O57" i="1"/>
  <c r="P57" i="1"/>
  <c r="Q57" i="1"/>
  <c r="C58" i="1"/>
  <c r="D58" i="1"/>
  <c r="J58" i="1"/>
  <c r="N58" i="1"/>
  <c r="O58" i="1"/>
  <c r="P58" i="1"/>
  <c r="Q58" i="1"/>
  <c r="C59" i="1"/>
  <c r="D59" i="1"/>
  <c r="J59" i="1"/>
  <c r="N59" i="1"/>
  <c r="O59" i="1"/>
  <c r="P59" i="1"/>
  <c r="Q59" i="1"/>
  <c r="C60" i="1"/>
  <c r="D60" i="1"/>
  <c r="J60" i="1"/>
  <c r="N60" i="1"/>
  <c r="O60" i="1"/>
  <c r="P60" i="1"/>
  <c r="Q60" i="1"/>
  <c r="C61" i="1"/>
  <c r="D61" i="1"/>
  <c r="J61" i="1"/>
  <c r="N61" i="1"/>
  <c r="O61" i="1"/>
  <c r="P61" i="1"/>
  <c r="Q61" i="1"/>
  <c r="C62" i="1"/>
  <c r="D62" i="1"/>
  <c r="J62" i="1"/>
  <c r="N62" i="1"/>
  <c r="O62" i="1"/>
  <c r="P62" i="1"/>
  <c r="Q62" i="1"/>
  <c r="D63" i="1"/>
  <c r="G63" i="1"/>
  <c r="H63" i="1"/>
  <c r="J63" i="1"/>
  <c r="N63" i="1"/>
  <c r="O63" i="1"/>
  <c r="P63" i="1"/>
  <c r="Q63" i="1"/>
  <c r="P67" i="1"/>
  <c r="O68" i="1"/>
  <c r="P68" i="1"/>
  <c r="O69" i="1"/>
  <c r="P69" i="1"/>
  <c r="C96" i="1"/>
  <c r="D96" i="1"/>
  <c r="E96" i="1"/>
  <c r="F96" i="1"/>
  <c r="G96" i="1"/>
  <c r="H96" i="1"/>
  <c r="I96" i="1"/>
  <c r="J96" i="1"/>
  <c r="K96" i="1"/>
  <c r="L96" i="1"/>
  <c r="M97" i="1"/>
  <c r="N97" i="1"/>
  <c r="O97" i="1"/>
  <c r="P97" i="1"/>
  <c r="Q97" i="1"/>
  <c r="M98" i="1"/>
  <c r="N98" i="1"/>
  <c r="O98" i="1"/>
  <c r="P98" i="1"/>
  <c r="Q98" i="1"/>
  <c r="M99" i="1"/>
  <c r="N99" i="1"/>
  <c r="O99" i="1"/>
  <c r="P99" i="1"/>
  <c r="Q99" i="1"/>
  <c r="M100" i="1"/>
  <c r="N100" i="1"/>
  <c r="O100" i="1"/>
  <c r="P100" i="1"/>
  <c r="Q100" i="1"/>
  <c r="M101" i="1"/>
  <c r="N101" i="1"/>
  <c r="O101" i="1"/>
  <c r="P101" i="1"/>
  <c r="Q101" i="1"/>
  <c r="M102" i="1"/>
  <c r="N102" i="1"/>
  <c r="O102" i="1"/>
  <c r="P102" i="1"/>
  <c r="Q102" i="1"/>
  <c r="M103" i="1"/>
  <c r="N103" i="1"/>
  <c r="O103" i="1"/>
  <c r="P103" i="1"/>
  <c r="Q103" i="1"/>
  <c r="M104" i="1"/>
  <c r="N104" i="1"/>
  <c r="O104" i="1"/>
  <c r="P104" i="1"/>
  <c r="Q104" i="1"/>
  <c r="M105" i="1"/>
  <c r="N105" i="1"/>
  <c r="O105" i="1"/>
  <c r="P105" i="1"/>
  <c r="Q105" i="1"/>
  <c r="M106" i="1"/>
  <c r="N106" i="1"/>
  <c r="O106" i="1"/>
  <c r="P106" i="1"/>
  <c r="Q106" i="1"/>
  <c r="M107" i="1"/>
  <c r="N107" i="1"/>
  <c r="O107" i="1"/>
  <c r="P107" i="1"/>
  <c r="Q107" i="1"/>
  <c r="M108" i="1"/>
  <c r="N108" i="1"/>
  <c r="O108" i="1"/>
  <c r="P108" i="1"/>
  <c r="Q108" i="1"/>
  <c r="M109" i="1"/>
  <c r="N109" i="1"/>
  <c r="O109" i="1"/>
  <c r="P109" i="1"/>
  <c r="Q109" i="1"/>
  <c r="M110" i="1"/>
  <c r="N110" i="1"/>
  <c r="O110" i="1"/>
  <c r="P110" i="1"/>
  <c r="Q110" i="1"/>
  <c r="M111" i="1"/>
  <c r="N111" i="1"/>
  <c r="O111" i="1"/>
  <c r="P111" i="1"/>
  <c r="Q111" i="1"/>
  <c r="M112" i="1"/>
  <c r="N112" i="1"/>
  <c r="O112" i="1"/>
  <c r="P112" i="1"/>
  <c r="Q112" i="1"/>
  <c r="M113" i="1"/>
  <c r="N113" i="1"/>
  <c r="O113" i="1"/>
  <c r="P113" i="1"/>
  <c r="Q113" i="1"/>
  <c r="M114" i="1"/>
  <c r="N114" i="1"/>
  <c r="O114" i="1"/>
  <c r="P114" i="1"/>
  <c r="Q114" i="1"/>
  <c r="M115" i="1"/>
  <c r="N115" i="1"/>
  <c r="O115" i="1"/>
  <c r="P115" i="1"/>
  <c r="Q115" i="1"/>
  <c r="M116" i="1"/>
  <c r="N116" i="1"/>
  <c r="O116" i="1"/>
  <c r="P116" i="1"/>
  <c r="Q116" i="1"/>
  <c r="M117" i="1"/>
  <c r="N117" i="1"/>
  <c r="O117" i="1"/>
  <c r="P117" i="1"/>
  <c r="Q117" i="1"/>
  <c r="M118" i="1"/>
  <c r="N118" i="1"/>
  <c r="O118" i="1"/>
  <c r="P118" i="1"/>
  <c r="Q118" i="1"/>
  <c r="M119" i="1"/>
  <c r="N119" i="1"/>
  <c r="O119" i="1"/>
  <c r="P119" i="1"/>
  <c r="Q119" i="1"/>
  <c r="M120" i="1"/>
  <c r="N120" i="1"/>
  <c r="O120" i="1"/>
  <c r="P120" i="1"/>
  <c r="Q120" i="1"/>
  <c r="M121" i="1"/>
  <c r="N121" i="1"/>
  <c r="O121" i="1"/>
  <c r="P121" i="1"/>
  <c r="Q121" i="1"/>
  <c r="M122" i="1"/>
  <c r="N122" i="1"/>
  <c r="O122" i="1"/>
  <c r="P122" i="1"/>
  <c r="Q122" i="1"/>
  <c r="M123" i="1"/>
  <c r="N123" i="1"/>
  <c r="O123" i="1"/>
  <c r="P123" i="1"/>
  <c r="Q123" i="1"/>
  <c r="M124" i="1"/>
  <c r="N124" i="1"/>
  <c r="O124" i="1"/>
  <c r="P124" i="1"/>
  <c r="Q124" i="1"/>
  <c r="M125" i="1"/>
  <c r="N125" i="1"/>
  <c r="O125" i="1"/>
  <c r="P125" i="1"/>
  <c r="Q125" i="1"/>
  <c r="M126" i="1"/>
  <c r="N126" i="1"/>
  <c r="O126" i="1"/>
  <c r="P126" i="1"/>
  <c r="Q126" i="1"/>
  <c r="M127" i="1"/>
  <c r="N127" i="1"/>
  <c r="O127" i="1"/>
  <c r="P127" i="1"/>
  <c r="Q127" i="1"/>
  <c r="M128" i="1"/>
  <c r="N128" i="1"/>
  <c r="O128" i="1"/>
  <c r="P128" i="1"/>
  <c r="Q128" i="1"/>
  <c r="M129" i="1"/>
  <c r="N129" i="1"/>
  <c r="O129" i="1"/>
  <c r="P129" i="1"/>
  <c r="Q129" i="1"/>
  <c r="M130" i="1"/>
  <c r="N130" i="1"/>
  <c r="O130" i="1"/>
  <c r="P130" i="1"/>
  <c r="Q130" i="1"/>
  <c r="M131" i="1"/>
  <c r="N131" i="1"/>
  <c r="O131" i="1"/>
  <c r="P131" i="1"/>
  <c r="Q131" i="1"/>
  <c r="M132" i="1"/>
  <c r="N132" i="1"/>
  <c r="O132" i="1"/>
  <c r="P132" i="1"/>
  <c r="Q132" i="1"/>
  <c r="M133" i="1"/>
  <c r="N133" i="1"/>
  <c r="O133" i="1"/>
  <c r="P133" i="1"/>
  <c r="Q133" i="1"/>
  <c r="M134" i="1"/>
  <c r="N134" i="1"/>
  <c r="O134" i="1"/>
  <c r="P134" i="1"/>
  <c r="Q134" i="1"/>
  <c r="M135" i="1"/>
  <c r="N135" i="1"/>
  <c r="O135" i="1"/>
  <c r="P135" i="1"/>
  <c r="Q135" i="1"/>
  <c r="M136" i="1"/>
  <c r="N136" i="1"/>
  <c r="O136" i="1"/>
  <c r="P136" i="1"/>
  <c r="Q136" i="1"/>
  <c r="M137" i="1"/>
  <c r="N137" i="1"/>
  <c r="O137" i="1"/>
  <c r="P137" i="1"/>
  <c r="Q137" i="1"/>
  <c r="M138" i="1"/>
  <c r="N138" i="1"/>
  <c r="O138" i="1"/>
  <c r="P138" i="1"/>
  <c r="Q138" i="1"/>
  <c r="M139" i="1"/>
  <c r="N139" i="1"/>
  <c r="O139" i="1"/>
  <c r="P139" i="1"/>
  <c r="Q139" i="1"/>
  <c r="M140" i="1"/>
  <c r="N140" i="1"/>
  <c r="O140" i="1"/>
  <c r="P140" i="1"/>
  <c r="Q140" i="1"/>
  <c r="M141" i="1"/>
  <c r="N141" i="1"/>
  <c r="O141" i="1"/>
  <c r="P141" i="1"/>
  <c r="Q141" i="1"/>
  <c r="M142" i="1"/>
  <c r="N142" i="1"/>
  <c r="O142" i="1"/>
  <c r="P142" i="1"/>
  <c r="Q142" i="1"/>
  <c r="M143" i="1"/>
  <c r="N143" i="1"/>
  <c r="O143" i="1"/>
  <c r="P143" i="1"/>
  <c r="Q143" i="1"/>
  <c r="C146" i="1"/>
  <c r="E146" i="1"/>
  <c r="L146" i="1"/>
  <c r="C147" i="1"/>
  <c r="D147" i="1"/>
  <c r="E147" i="1"/>
  <c r="F147" i="1"/>
  <c r="L147" i="1"/>
  <c r="C148" i="1"/>
  <c r="D148" i="1"/>
  <c r="E148" i="1"/>
  <c r="F148" i="1"/>
  <c r="D149" i="1"/>
  <c r="E149" i="1"/>
  <c r="E286" i="1"/>
  <c r="G286" i="1"/>
  <c r="T286" i="1"/>
  <c r="E287" i="1"/>
  <c r="G287" i="1"/>
  <c r="T287" i="1"/>
  <c r="E288" i="1"/>
  <c r="G288" i="1"/>
  <c r="T288" i="1"/>
  <c r="E289" i="1"/>
  <c r="G289" i="1"/>
  <c r="T289" i="1"/>
  <c r="E290" i="1"/>
  <c r="G290" i="1"/>
  <c r="T290" i="1"/>
  <c r="E291" i="1"/>
  <c r="G291" i="1"/>
  <c r="T291" i="1"/>
  <c r="E292" i="1"/>
  <c r="G292" i="1"/>
  <c r="T292" i="1"/>
  <c r="E293" i="1"/>
  <c r="G293" i="1"/>
  <c r="T293" i="1"/>
  <c r="E294" i="1"/>
  <c r="G294" i="1"/>
  <c r="T294" i="1"/>
  <c r="E295" i="1"/>
  <c r="G295" i="1"/>
  <c r="T295" i="1"/>
  <c r="E296" i="1"/>
  <c r="G296" i="1"/>
  <c r="T296" i="1"/>
  <c r="E297" i="1"/>
  <c r="G297" i="1"/>
  <c r="T297" i="1"/>
  <c r="E298" i="1"/>
  <c r="G298" i="1"/>
  <c r="T298" i="1"/>
  <c r="E299" i="1"/>
  <c r="G299" i="1"/>
  <c r="T299" i="1"/>
  <c r="E300" i="1"/>
  <c r="G300" i="1"/>
  <c r="T300" i="1"/>
  <c r="E301" i="1"/>
  <c r="G301" i="1"/>
  <c r="T301" i="1"/>
  <c r="E302" i="1"/>
  <c r="G302" i="1"/>
  <c r="T302" i="1"/>
  <c r="E303" i="1"/>
  <c r="G303" i="1"/>
  <c r="T303" i="1"/>
  <c r="E304" i="1"/>
  <c r="G304" i="1"/>
  <c r="T304" i="1"/>
  <c r="E305" i="1"/>
  <c r="G305" i="1"/>
  <c r="T305" i="1"/>
  <c r="E306" i="1"/>
  <c r="G306" i="1"/>
  <c r="T306" i="1"/>
  <c r="E307" i="1"/>
  <c r="G307" i="1"/>
  <c r="T307" i="1"/>
  <c r="E308" i="1"/>
  <c r="G308" i="1"/>
  <c r="T308" i="1"/>
  <c r="E309" i="1"/>
  <c r="G309" i="1"/>
  <c r="T309" i="1"/>
  <c r="E310" i="1"/>
  <c r="G310" i="1"/>
  <c r="T310" i="1"/>
  <c r="E311" i="1"/>
  <c r="G311" i="1"/>
  <c r="T311" i="1"/>
  <c r="E312" i="1"/>
  <c r="G312" i="1"/>
  <c r="T312" i="1"/>
  <c r="E313" i="1"/>
  <c r="G313" i="1"/>
  <c r="T313" i="1"/>
  <c r="E314" i="1"/>
  <c r="G314" i="1"/>
  <c r="T314" i="1"/>
  <c r="E315" i="1"/>
  <c r="G315" i="1"/>
  <c r="T315" i="1"/>
  <c r="E316" i="1"/>
  <c r="G316" i="1"/>
  <c r="T316" i="1"/>
  <c r="E317" i="1"/>
  <c r="G317" i="1"/>
  <c r="T317" i="1"/>
  <c r="E318" i="1"/>
  <c r="G318" i="1"/>
  <c r="T318" i="1"/>
  <c r="E319" i="1"/>
  <c r="G319" i="1"/>
  <c r="T319" i="1"/>
  <c r="E320" i="1"/>
  <c r="G320" i="1"/>
  <c r="T320" i="1"/>
  <c r="E321" i="1"/>
  <c r="G321" i="1"/>
  <c r="T321" i="1"/>
  <c r="E322" i="1"/>
  <c r="G322" i="1"/>
  <c r="T322" i="1"/>
  <c r="E323" i="1"/>
  <c r="G323" i="1"/>
  <c r="T323" i="1"/>
  <c r="E324" i="1"/>
  <c r="G324" i="1"/>
  <c r="T324" i="1"/>
  <c r="E325" i="1"/>
  <c r="G325" i="1"/>
  <c r="T325" i="1"/>
  <c r="E326" i="1"/>
  <c r="G326" i="1"/>
  <c r="T326" i="1"/>
  <c r="E327" i="1"/>
  <c r="G327" i="1"/>
  <c r="T327" i="1"/>
  <c r="E328" i="1"/>
  <c r="G328" i="1"/>
  <c r="T328" i="1"/>
  <c r="E329" i="1"/>
  <c r="G329" i="1"/>
  <c r="T329" i="1"/>
  <c r="E330" i="1"/>
  <c r="G330" i="1"/>
  <c r="T330" i="1"/>
  <c r="E331" i="1"/>
  <c r="G331" i="1"/>
  <c r="T331" i="1"/>
  <c r="E332" i="1"/>
  <c r="G332" i="1"/>
  <c r="T332" i="1"/>
  <c r="T334" i="1"/>
  <c r="T336" i="1"/>
  <c r="U285" i="1"/>
  <c r="H286" i="1"/>
  <c r="H287" i="1"/>
  <c r="H288" i="1"/>
  <c r="H289" i="1"/>
  <c r="H290" i="1"/>
  <c r="H291" i="1"/>
  <c r="H292" i="1"/>
  <c r="H293" i="1"/>
  <c r="H294" i="1"/>
  <c r="N294" i="1"/>
  <c r="H295" i="1"/>
  <c r="N295" i="1"/>
  <c r="H296" i="1"/>
  <c r="N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C334" i="1"/>
  <c r="D334" i="1"/>
  <c r="E334" i="1"/>
  <c r="F334" i="1"/>
  <c r="G334" i="1"/>
  <c r="U334" i="1"/>
  <c r="C335" i="1"/>
  <c r="D335" i="1"/>
  <c r="E335" i="1"/>
  <c r="F335" i="1"/>
  <c r="G335" i="1"/>
  <c r="C336" i="1"/>
  <c r="D336" i="1"/>
  <c r="E336" i="1"/>
  <c r="F336" i="1"/>
  <c r="G336" i="1"/>
  <c r="D372" i="1"/>
  <c r="F372" i="1"/>
  <c r="G372" i="1"/>
  <c r="D373" i="1"/>
  <c r="F373" i="1"/>
  <c r="G373" i="1"/>
  <c r="D374" i="1"/>
  <c r="F374" i="1"/>
  <c r="G374" i="1"/>
  <c r="D375" i="1"/>
  <c r="F375" i="1"/>
  <c r="G375" i="1"/>
  <c r="D376" i="1"/>
  <c r="F376" i="1"/>
  <c r="G376" i="1"/>
  <c r="D377" i="1"/>
  <c r="F377" i="1"/>
  <c r="G377" i="1"/>
  <c r="D378" i="1"/>
  <c r="F378" i="1"/>
  <c r="G378" i="1"/>
  <c r="D379" i="1"/>
  <c r="F379" i="1"/>
  <c r="G379" i="1"/>
  <c r="D380" i="1"/>
  <c r="F380" i="1"/>
  <c r="G380" i="1"/>
  <c r="D381" i="1"/>
  <c r="F381" i="1"/>
  <c r="G381" i="1"/>
  <c r="D382" i="1"/>
  <c r="F382" i="1"/>
  <c r="G382" i="1"/>
  <c r="D383" i="1"/>
  <c r="F383" i="1"/>
  <c r="G383" i="1"/>
  <c r="D384" i="1"/>
  <c r="F384" i="1"/>
  <c r="G384" i="1"/>
  <c r="D385" i="1"/>
  <c r="F385" i="1"/>
  <c r="G385" i="1"/>
  <c r="D386" i="1"/>
  <c r="F386" i="1"/>
  <c r="G386" i="1"/>
  <c r="D387" i="1"/>
  <c r="F387" i="1"/>
  <c r="G387" i="1"/>
  <c r="D388" i="1"/>
  <c r="F388" i="1"/>
  <c r="G388" i="1"/>
  <c r="D389" i="1"/>
  <c r="F389" i="1"/>
  <c r="G389" i="1"/>
  <c r="D390" i="1"/>
  <c r="F390" i="1"/>
  <c r="G390" i="1"/>
  <c r="D391" i="1"/>
  <c r="F391" i="1"/>
  <c r="G391" i="1"/>
  <c r="D392" i="1"/>
  <c r="F392" i="1"/>
  <c r="G392" i="1"/>
  <c r="D393" i="1"/>
  <c r="F393" i="1"/>
  <c r="G393" i="1"/>
  <c r="D394" i="1"/>
  <c r="F394" i="1"/>
  <c r="G394" i="1"/>
  <c r="D395" i="1"/>
  <c r="F395" i="1"/>
  <c r="G395" i="1"/>
  <c r="D396" i="1"/>
  <c r="F396" i="1"/>
  <c r="G396" i="1"/>
  <c r="D397" i="1"/>
  <c r="F397" i="1"/>
  <c r="G397" i="1"/>
  <c r="D398" i="1"/>
  <c r="F398" i="1"/>
  <c r="G398" i="1"/>
  <c r="D399" i="1"/>
  <c r="F399" i="1"/>
  <c r="G399" i="1"/>
  <c r="D400" i="1"/>
  <c r="F400" i="1"/>
  <c r="G400" i="1"/>
  <c r="D401" i="1"/>
  <c r="F401" i="1"/>
  <c r="G401" i="1"/>
  <c r="D402" i="1"/>
  <c r="F402" i="1"/>
  <c r="G402" i="1"/>
  <c r="D403" i="1"/>
  <c r="F403" i="1"/>
  <c r="G403" i="1"/>
  <c r="D404" i="1"/>
  <c r="F404" i="1"/>
  <c r="G404" i="1"/>
  <c r="D405" i="1"/>
  <c r="F405" i="1"/>
  <c r="G405" i="1"/>
  <c r="D406" i="1"/>
  <c r="F406" i="1"/>
  <c r="G406" i="1"/>
  <c r="D407" i="1"/>
  <c r="F407" i="1"/>
  <c r="G407" i="1"/>
  <c r="D408" i="1"/>
  <c r="F408" i="1"/>
  <c r="G408" i="1"/>
  <c r="D409" i="1"/>
  <c r="F409" i="1"/>
  <c r="G409" i="1"/>
  <c r="D410" i="1"/>
  <c r="F410" i="1"/>
  <c r="G410" i="1"/>
  <c r="D411" i="1"/>
  <c r="F411" i="1"/>
  <c r="G411" i="1"/>
  <c r="D412" i="1"/>
  <c r="F412" i="1"/>
  <c r="G412" i="1"/>
  <c r="D413" i="1"/>
  <c r="F413" i="1"/>
  <c r="G413" i="1"/>
  <c r="D414" i="1"/>
  <c r="F414" i="1"/>
  <c r="G414" i="1"/>
  <c r="D415" i="1"/>
  <c r="F415" i="1"/>
  <c r="G415" i="1"/>
  <c r="D416" i="1"/>
  <c r="F416" i="1"/>
  <c r="G416" i="1"/>
  <c r="D417" i="1"/>
  <c r="F417" i="1"/>
  <c r="G417" i="1"/>
  <c r="D418" i="1"/>
  <c r="F418" i="1"/>
  <c r="G418" i="1"/>
  <c r="B420" i="1"/>
  <c r="C420" i="1"/>
  <c r="D420" i="1"/>
  <c r="E420" i="1"/>
  <c r="F420" i="1"/>
  <c r="B421" i="1"/>
  <c r="C421" i="1"/>
  <c r="D421" i="1"/>
  <c r="E421" i="1"/>
  <c r="F421" i="1"/>
  <c r="B422" i="1"/>
  <c r="C422" i="1"/>
  <c r="D422" i="1"/>
  <c r="E422" i="1"/>
  <c r="F422" i="1"/>
  <c r="A50" i="2"/>
  <c r="A51" i="2"/>
  <c r="A52" i="2"/>
  <c r="A53" i="2"/>
  <c r="A54" i="2"/>
  <c r="A55" i="2"/>
  <c r="A56" i="2"/>
  <c r="A57" i="2"/>
  <c r="A58" i="2"/>
  <c r="A59" i="2"/>
  <c r="F59" i="3"/>
  <c r="F58" i="3"/>
  <c r="F57" i="3"/>
</calcChain>
</file>

<file path=xl/sharedStrings.xml><?xml version="1.0" encoding="utf-8"?>
<sst xmlns="http://schemas.openxmlformats.org/spreadsheetml/2006/main" count="368" uniqueCount="138">
  <si>
    <t>the delegate vote share, a stronger test is to first derive the share of eligible voters accounted for by the dominant popular vote and</t>
  </si>
  <si>
    <t>If an absolute majority of three-quarters is required, most of the configurations fail the test.</t>
  </si>
  <si>
    <t>Voter Turnout Rate</t>
  </si>
  <si>
    <t xml:space="preserve">considered legitimate, if not illegitimate.  By adjusting the weights and margin standards one also can evaluate alternative standards </t>
  </si>
  <si>
    <t xml:space="preserve">     Most people consider electoral democracy as a legitimate form of government.  Yet within this framework, the outcome of elections</t>
  </si>
  <si>
    <t xml:space="preserve">political legitimacy standard to elections along some lines as suggested here, what should be the default procedure in the event that </t>
  </si>
  <si>
    <t xml:space="preserve">    The higher the standard, fewer elections meet the test of political legitimacy. One question in all of this is that if one were to apply a </t>
  </si>
  <si>
    <t>Mean</t>
  </si>
  <si>
    <t>Median</t>
  </si>
  <si>
    <t>Std. Dev.</t>
  </si>
  <si>
    <t>Candidate</t>
  </si>
  <si>
    <t>Party</t>
  </si>
  <si>
    <t>Franklin D. Roosevelt</t>
  </si>
  <si>
    <t>Abraham Lincoln</t>
  </si>
  <si>
    <t>Democratic</t>
  </si>
  <si>
    <t>Republican</t>
  </si>
  <si>
    <t>Richard Nixon</t>
  </si>
  <si>
    <t>Lyndon B. Johnson</t>
  </si>
  <si>
    <t>Ronald Reagan</t>
  </si>
  <si>
    <t>Dwight D. Eisenhower</t>
  </si>
  <si>
    <t>Bill Clinton</t>
  </si>
  <si>
    <t>Jimmy Carter</t>
  </si>
  <si>
    <t>George W. Bush</t>
  </si>
  <si>
    <t>George H.W. Bush</t>
  </si>
  <si>
    <t>John F. Kennedy</t>
  </si>
  <si>
    <t>Harry S. Truman</t>
  </si>
  <si>
    <t>Herbert Hoover</t>
  </si>
  <si>
    <t>Calvin Coolidge</t>
  </si>
  <si>
    <t>Warren G. Harding</t>
  </si>
  <si>
    <t>Woodrow Wilson</t>
  </si>
  <si>
    <t>William Howard Taft</t>
  </si>
  <si>
    <t>Theodore Roosevelt</t>
  </si>
  <si>
    <t>William McKinley</t>
  </si>
  <si>
    <t>Grover Cleveland</t>
  </si>
  <si>
    <t>Benjamin Harrison</t>
  </si>
  <si>
    <t>James A. Garfield</t>
  </si>
  <si>
    <t>Rutherford B. Hayes</t>
  </si>
  <si>
    <t>Ulysses S. Grant</t>
  </si>
  <si>
    <t>James Buchanan</t>
  </si>
  <si>
    <t>Franklin Pierce</t>
  </si>
  <si>
    <t>Zachary Taylor</t>
  </si>
  <si>
    <t>Whig (Republican)</t>
  </si>
  <si>
    <t>James K. Polk</t>
  </si>
  <si>
    <t>William Henry Harrison</t>
  </si>
  <si>
    <t>Martin Van Buren</t>
  </si>
  <si>
    <t>Andrew Jackson</t>
  </si>
  <si>
    <t>John Quincy Adams</t>
  </si>
  <si>
    <t>Democratic-Republican</t>
  </si>
  <si>
    <t>Rank Ordering of Political Legitimacy in U.S. Presidential Elections</t>
  </si>
  <si>
    <t>Based on the weights at left and the simple majority</t>
  </si>
  <si>
    <t>standard, one can obtain a rank ordering of presidential</t>
  </si>
  <si>
    <t>elections by the degree of political legitimacy.</t>
  </si>
  <si>
    <t>legitimacy standard, the smaller will be the proportion of</t>
  </si>
  <si>
    <t xml:space="preserve">an election fails to meet the test? Some countries use runoff elections to achieve a level of political legitimacy.  In the United States, </t>
  </si>
  <si>
    <t>as defined in the Constitution.  The courts have generally defined a simple 51 percent majority as sufficient in any contested election.</t>
  </si>
  <si>
    <t>vote share and the higher the weight given to the</t>
  </si>
  <si>
    <t xml:space="preserve">     While political legitimacy can be viewed in terms of the respective weights given to the turnout rate, the popular vote share and</t>
  </si>
  <si>
    <t xml:space="preserve">can at times be ambiguous.  Ambiguity derives either from a small margin of victory in the popular vote or in the delegate count, </t>
  </si>
  <si>
    <t>All Others</t>
  </si>
  <si>
    <t>Popular Vote, in thousands</t>
  </si>
  <si>
    <t>Population</t>
  </si>
  <si>
    <t>US Presidential Election Eligible Voter Turnout Rates</t>
  </si>
  <si>
    <t>Eligible Voter Share of the Population</t>
  </si>
  <si>
    <t xml:space="preserve">     Winner take-all contests help to create results that lend themselves to political legitimacy because they add weight to the </t>
  </si>
  <si>
    <t xml:space="preserve"> even with a decline in the voter turnout rate, the distribution of popular votes has been much closer onaverage to split outcomes.  </t>
  </si>
  <si>
    <t xml:space="preserve">no such political legitimacy test has ever been used, with the default being a resolution either through Congress or the courts, </t>
  </si>
  <si>
    <t>of political legitimacy.  As an example, with only 51 percent and equal weights, all but two meet the standard.  1824 and 2000 fail.</t>
  </si>
  <si>
    <t>Delegate Count</t>
  </si>
  <si>
    <t>US Presidential Election Voter Turnout Rates</t>
  </si>
  <si>
    <t>Dominant Delegate Share</t>
  </si>
  <si>
    <t>Delegates Party A</t>
  </si>
  <si>
    <t>Delegates Party B</t>
  </si>
  <si>
    <t>Total Delegates</t>
  </si>
  <si>
    <t>Legitimacy Standard</t>
  </si>
  <si>
    <t>Turnout</t>
  </si>
  <si>
    <t>Party A</t>
  </si>
  <si>
    <t>Party B</t>
  </si>
  <si>
    <t>Dominant Party Share</t>
  </si>
  <si>
    <t>with a two-thirds weight to the turnout rate, 8.3 percent to the popular vote, and 24.7 percent to the delegate share.</t>
  </si>
  <si>
    <t>When a two-thirds benchmark standard is applied, overall legitimacy declines, leaving the most legitimate outcome as based on</t>
  </si>
  <si>
    <t>Result</t>
  </si>
  <si>
    <t>Weight</t>
  </si>
  <si>
    <t>then compare this with the delegate dominant party share, and finally evaluate these two standards with a legitimacy benchmark.</t>
  </si>
  <si>
    <t>Dominant Party Share of Popular Vote</t>
  </si>
  <si>
    <t>a one-third weight to the turnout rate, 16.8 percent assigned to the popular vote, and 50.3 percent assigned to the delegate share.</t>
  </si>
  <si>
    <t>Eligible Pop Share</t>
  </si>
  <si>
    <t>Weights:</t>
  </si>
  <si>
    <t>Legitimacy Standard:</t>
  </si>
  <si>
    <t>A.</t>
  </si>
  <si>
    <t>B.</t>
  </si>
  <si>
    <t>E</t>
  </si>
  <si>
    <t xml:space="preserve">or in the turnout rate. Using weights shown below for the eligibility rate, the turnout rate, the popular and the delegate votes, one can derive </t>
  </si>
  <si>
    <t xml:space="preserve">a weighted average of the electoral outcome and then test it against a legitimacy standard.  If the status is greater than the standard, it is </t>
  </si>
  <si>
    <t>Figure 4</t>
  </si>
  <si>
    <t>delegate share.  This is particularly so in the case of a decline in the rate of voter turnout, as shown in Figure 2.  Figure 3 shows that</t>
  </si>
  <si>
    <t>Barack Obama</t>
  </si>
  <si>
    <t>Eligible Voter Share of Population</t>
  </si>
  <si>
    <t>Standard</t>
  </si>
  <si>
    <t>Weight D</t>
  </si>
  <si>
    <t>Weight E</t>
  </si>
  <si>
    <t>Pct. Legitimate</t>
  </si>
  <si>
    <t>Dominant Party Geometric Weighted Mean Share (of A,B,C)</t>
  </si>
  <si>
    <t>©2011, 2008</t>
  </si>
  <si>
    <t>A Slightly More Rigorous Standard of Political Legitimacy</t>
  </si>
  <si>
    <t>Figure 1</t>
  </si>
  <si>
    <t>Figure 2</t>
  </si>
  <si>
    <t>Figure 3</t>
  </si>
  <si>
    <t>Popular</t>
  </si>
  <si>
    <t>Delegate</t>
  </si>
  <si>
    <t>Political Legitimacy Index</t>
  </si>
  <si>
    <t xml:space="preserve">elections that can be seen as legitimate.  </t>
  </si>
  <si>
    <t xml:space="preserve">However, this is offset usually by winner take all rules in elections such that the delegate count compensates for weak  popular vote majorities.  </t>
  </si>
  <si>
    <t>Weighted Average Voting Outcome Score</t>
  </si>
  <si>
    <t>Total</t>
  </si>
  <si>
    <t>Percentage of Politically Legitimate Elections with benchmark standard score of:</t>
  </si>
  <si>
    <t xml:space="preserve">     As these simulations demonstrate, political legitimacy is sensitive to the weights assigned to the various legitimacy criteria, </t>
  </si>
  <si>
    <t xml:space="preserve">as well as to the benchmark threshold level.  Using a simple majority of 51 percent, the highest level of legitimacy is achieved </t>
  </si>
  <si>
    <t>Political Legtimacy in U.S. Presidential Elections</t>
  </si>
  <si>
    <t>P. LeBel</t>
  </si>
  <si>
    <t>Dominant Party Share of Eligible Vote</t>
  </si>
  <si>
    <t>A</t>
  </si>
  <si>
    <t>B</t>
  </si>
  <si>
    <t xml:space="preserve">     With equal weights, 25 of 46 presidential elections</t>
  </si>
  <si>
    <t>or 54.3 percent, can be viewed as politically legitimate</t>
  </si>
  <si>
    <t>using a 51 percent simple majority legitimacy standard.</t>
  </si>
  <si>
    <t>If a weight of two-thirds is applied to the dominant party</t>
  </si>
  <si>
    <t>C = AxB</t>
  </si>
  <si>
    <t>D</t>
  </si>
  <si>
    <t>C</t>
  </si>
  <si>
    <t xml:space="preserve">share of eligible votes, the results would be as below, </t>
  </si>
  <si>
    <t>with other standards shown.</t>
  </si>
  <si>
    <t>The higher the weight given to the popular vote eligible</t>
  </si>
  <si>
    <t>https://en.wikipedia.org/wiki/Voter_turnout_in_the_United_States_presidential_elections</t>
  </si>
  <si>
    <t>Turnout, '000</t>
  </si>
  <si>
    <t>Eligible Voters</t>
  </si>
  <si>
    <t>Illegitimate</t>
  </si>
  <si>
    <t>Legitimate</t>
  </si>
  <si>
    <t>Political Legtimacy Affirmed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</si>
</sst>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0"/>
    <numFmt numFmtId="166" formatCode="#,##0.000"/>
  </numFmts>
  <fonts count="9">
    <font>
      <sz val="12"/>
      <name val="Helv"/>
    </font>
    <font>
      <b/>
      <sz val="12"/>
      <name val="Helv"/>
    </font>
    <font>
      <sz val="12"/>
      <name val="Helv"/>
    </font>
    <font>
      <sz val="10"/>
      <name val="Helv"/>
    </font>
    <font>
      <b/>
      <sz val="12"/>
      <color indexed="12"/>
      <name val="Helv"/>
    </font>
    <font>
      <b/>
      <sz val="10"/>
      <name val="Helv"/>
    </font>
    <font>
      <sz val="12"/>
      <color indexed="8"/>
      <name val="Helv"/>
    </font>
    <font>
      <sz val="12"/>
      <name val="Helv"/>
    </font>
    <font>
      <u/>
      <sz val="12"/>
      <color theme="10"/>
      <name val="Helv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55">
    <xf numFmtId="0" fontId="0" fillId="0" borderId="0" xfId="0"/>
    <xf numFmtId="164" fontId="0" fillId="0" borderId="0" xfId="0" applyNumberFormat="1"/>
    <xf numFmtId="10" fontId="0" fillId="0" borderId="0" xfId="0" applyNumberFormat="1"/>
    <xf numFmtId="3" fontId="0" fillId="0" borderId="0" xfId="0" applyNumberFormat="1"/>
    <xf numFmtId="1" fontId="0" fillId="0" borderId="0" xfId="0" applyNumberFormat="1"/>
    <xf numFmtId="1" fontId="0" fillId="0" borderId="1" xfId="0" applyNumberFormat="1" applyBorder="1"/>
    <xf numFmtId="3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1" fontId="4" fillId="0" borderId="2" xfId="0" applyNumberFormat="1" applyFont="1" applyBorder="1"/>
    <xf numFmtId="3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1" fontId="4" fillId="0" borderId="0" xfId="0" applyNumberFormat="1" applyFont="1" applyBorder="1"/>
    <xf numFmtId="1" fontId="1" fillId="0" borderId="0" xfId="0" applyNumberFormat="1" applyFont="1"/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/>
    <xf numFmtId="10" fontId="1" fillId="0" borderId="1" xfId="0" applyNumberFormat="1" applyFont="1" applyBorder="1"/>
    <xf numFmtId="1" fontId="3" fillId="0" borderId="1" xfId="0" applyNumberFormat="1" applyFont="1" applyBorder="1"/>
    <xf numFmtId="3" fontId="0" fillId="0" borderId="3" xfId="0" applyNumberFormat="1" applyBorder="1"/>
    <xf numFmtId="1" fontId="0" fillId="0" borderId="4" xfId="0" applyNumberFormat="1" applyBorder="1"/>
    <xf numFmtId="164" fontId="1" fillId="0" borderId="0" xfId="0" applyNumberFormat="1" applyFont="1"/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3" fontId="3" fillId="0" borderId="1" xfId="0" applyNumberFormat="1" applyFont="1" applyBorder="1"/>
    <xf numFmtId="0" fontId="3" fillId="0" borderId="0" xfId="0" applyFont="1" applyAlignment="1">
      <alignment horizontal="right"/>
    </xf>
    <xf numFmtId="0" fontId="3" fillId="0" borderId="0" xfId="0" applyFont="1"/>
    <xf numFmtId="164" fontId="0" fillId="0" borderId="1" xfId="0" applyNumberFormat="1" applyBorder="1"/>
    <xf numFmtId="0" fontId="5" fillId="0" borderId="0" xfId="0" applyFont="1"/>
    <xf numFmtId="164" fontId="0" fillId="0" borderId="5" xfId="0" applyNumberFormat="1" applyBorder="1"/>
    <xf numFmtId="164" fontId="5" fillId="0" borderId="1" xfId="0" applyNumberFormat="1" applyFont="1" applyBorder="1"/>
    <xf numFmtId="3" fontId="4" fillId="0" borderId="3" xfId="0" applyNumberFormat="1" applyFont="1" applyBorder="1"/>
    <xf numFmtId="0" fontId="4" fillId="0" borderId="2" xfId="0" applyFont="1" applyBorder="1"/>
    <xf numFmtId="1" fontId="4" fillId="0" borderId="2" xfId="0" applyNumberFormat="1" applyFont="1" applyBorder="1" applyAlignment="1">
      <alignment horizontal="center"/>
    </xf>
    <xf numFmtId="1" fontId="4" fillId="0" borderId="4" xfId="0" applyNumberFormat="1" applyFont="1" applyBorder="1"/>
    <xf numFmtId="0" fontId="0" fillId="0" borderId="1" xfId="0" applyBorder="1"/>
    <xf numFmtId="164" fontId="5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9" fontId="5" fillId="0" borderId="0" xfId="0" applyNumberFormat="1" applyFont="1" applyFill="1" applyBorder="1"/>
    <xf numFmtId="166" fontId="0" fillId="0" borderId="0" xfId="0" applyNumberFormat="1"/>
    <xf numFmtId="0" fontId="0" fillId="0" borderId="0" xfId="0" applyBorder="1"/>
    <xf numFmtId="1" fontId="0" fillId="0" borderId="0" xfId="0" applyNumberFormat="1" applyBorder="1"/>
    <xf numFmtId="164" fontId="2" fillId="0" borderId="0" xfId="0" applyNumberFormat="1" applyFont="1" applyAlignment="1">
      <alignment horizontal="left"/>
    </xf>
    <xf numFmtId="10" fontId="1" fillId="2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10" fontId="0" fillId="0" borderId="1" xfId="0" applyNumberFormat="1" applyBorder="1"/>
    <xf numFmtId="10" fontId="1" fillId="2" borderId="1" xfId="0" applyNumberFormat="1" applyFont="1" applyFill="1" applyBorder="1"/>
    <xf numFmtId="1" fontId="0" fillId="0" borderId="6" xfId="0" applyNumberFormat="1" applyBorder="1"/>
    <xf numFmtId="0" fontId="1" fillId="0" borderId="7" xfId="0" applyFont="1" applyBorder="1"/>
    <xf numFmtId="0" fontId="1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/>
    <xf numFmtId="164" fontId="1" fillId="0" borderId="0" xfId="0" applyNumberFormat="1" applyFont="1" applyAlignment="1">
      <alignment horizontal="right"/>
    </xf>
    <xf numFmtId="3" fontId="4" fillId="0" borderId="2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" fontId="3" fillId="0" borderId="7" xfId="0" applyNumberFormat="1" applyFont="1" applyBorder="1" applyAlignment="1">
      <alignment vertical="center"/>
    </xf>
    <xf numFmtId="1" fontId="3" fillId="0" borderId="6" xfId="0" applyNumberFormat="1" applyFont="1" applyBorder="1" applyAlignment="1">
      <alignment vertical="center"/>
    </xf>
    <xf numFmtId="1" fontId="3" fillId="0" borderId="8" xfId="0" applyNumberFormat="1" applyFont="1" applyBorder="1" applyAlignment="1">
      <alignment vertical="center"/>
    </xf>
    <xf numFmtId="1" fontId="3" fillId="0" borderId="9" xfId="0" applyNumberFormat="1" applyFont="1" applyBorder="1" applyAlignment="1">
      <alignment vertical="center"/>
    </xf>
    <xf numFmtId="1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" fontId="3" fillId="0" borderId="1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0" fillId="0" borderId="3" xfId="0" applyBorder="1"/>
    <xf numFmtId="164" fontId="4" fillId="0" borderId="2" xfId="0" applyNumberFormat="1" applyFont="1" applyBorder="1"/>
    <xf numFmtId="3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10" fontId="2" fillId="0" borderId="1" xfId="0" applyNumberFormat="1" applyFont="1" applyBorder="1"/>
    <xf numFmtId="0" fontId="5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5" fillId="3" borderId="8" xfId="0" applyFont="1" applyFill="1" applyBorder="1" applyAlignment="1">
      <alignment horizontal="left"/>
    </xf>
    <xf numFmtId="164" fontId="1" fillId="3" borderId="11" xfId="0" applyNumberFormat="1" applyFont="1" applyFill="1" applyBorder="1"/>
    <xf numFmtId="0" fontId="0" fillId="3" borderId="9" xfId="0" applyFill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1" fontId="1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3" fontId="0" fillId="0" borderId="7" xfId="0" applyNumberFormat="1" applyBorder="1"/>
    <xf numFmtId="1" fontId="3" fillId="0" borderId="7" xfId="0" applyNumberFormat="1" applyFont="1" applyBorder="1"/>
    <xf numFmtId="1" fontId="3" fillId="0" borderId="6" xfId="0" applyNumberFormat="1" applyFont="1" applyBorder="1"/>
    <xf numFmtId="1" fontId="3" fillId="0" borderId="10" xfId="0" applyNumberFormat="1" applyFont="1" applyBorder="1"/>
    <xf numFmtId="10" fontId="1" fillId="0" borderId="0" xfId="0" applyNumberFormat="1" applyFont="1" applyFill="1" applyBorder="1"/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left"/>
    </xf>
    <xf numFmtId="3" fontId="1" fillId="2" borderId="1" xfId="0" applyNumberFormat="1" applyFont="1" applyFill="1" applyBorder="1" applyAlignment="1">
      <alignment horizontal="center"/>
    </xf>
    <xf numFmtId="1" fontId="0" fillId="0" borderId="10" xfId="0" applyNumberFormat="1" applyBorder="1"/>
    <xf numFmtId="0" fontId="5" fillId="0" borderId="13" xfId="0" applyFont="1" applyBorder="1"/>
    <xf numFmtId="1" fontId="5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1" fillId="2" borderId="1" xfId="0" applyNumberFormat="1" applyFont="1" applyFill="1" applyBorder="1"/>
    <xf numFmtId="10" fontId="1" fillId="3" borderId="1" xfId="0" applyNumberFormat="1" applyFont="1" applyFill="1" applyBorder="1"/>
    <xf numFmtId="10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2" fillId="0" borderId="0" xfId="0" applyFont="1"/>
    <xf numFmtId="165" fontId="0" fillId="0" borderId="0" xfId="0" applyNumberFormat="1"/>
    <xf numFmtId="164" fontId="1" fillId="3" borderId="7" xfId="0" applyNumberFormat="1" applyFont="1" applyFill="1" applyBorder="1" applyAlignment="1">
      <alignment horizontal="center" vertical="center" wrapText="1"/>
    </xf>
    <xf numFmtId="0" fontId="8" fillId="0" borderId="0" xfId="1"/>
    <xf numFmtId="0" fontId="3" fillId="0" borderId="0" xfId="0" applyFont="1" applyFill="1" applyBorder="1"/>
    <xf numFmtId="3" fontId="0" fillId="0" borderId="1" xfId="0" applyNumberFormat="1" applyBorder="1"/>
    <xf numFmtId="0" fontId="5" fillId="0" borderId="0" xfId="0" applyFont="1" applyAlignment="1">
      <alignment horizontal="right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164" fontId="1" fillId="0" borderId="5" xfId="0" applyNumberFormat="1" applyFont="1" applyBorder="1"/>
    <xf numFmtId="164" fontId="3" fillId="0" borderId="1" xfId="0" applyNumberFormat="1" applyFont="1" applyBorder="1"/>
    <xf numFmtId="10" fontId="3" fillId="0" borderId="1" xfId="0" applyNumberFormat="1" applyFont="1" applyBorder="1"/>
    <xf numFmtId="10" fontId="1" fillId="3" borderId="6" xfId="0" applyNumberFormat="1" applyFont="1" applyFill="1" applyBorder="1" applyAlignment="1">
      <alignment horizontal="center" vertical="center" wrapText="1"/>
    </xf>
    <xf numFmtId="10" fontId="1" fillId="0" borderId="0" xfId="0" applyNumberFormat="1" applyFont="1"/>
    <xf numFmtId="0" fontId="0" fillId="0" borderId="14" xfId="0" applyBorder="1"/>
    <xf numFmtId="0" fontId="5" fillId="0" borderId="0" xfId="0" applyFont="1" applyFill="1" applyBorder="1"/>
    <xf numFmtId="0" fontId="1" fillId="0" borderId="0" xfId="0" applyNumberFormat="1" applyFont="1" applyFill="1" applyBorder="1"/>
    <xf numFmtId="10" fontId="1" fillId="0" borderId="14" xfId="0" applyNumberFormat="1" applyFont="1" applyBorder="1"/>
    <xf numFmtId="164" fontId="1" fillId="3" borderId="7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1" fillId="3" borderId="7" xfId="0" applyNumberFormat="1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7" xfId="0" applyFont="1" applyBorder="1" applyAlignment="1">
      <alignment horizontal="center" vertical="center"/>
    </xf>
    <xf numFmtId="0" fontId="0" fillId="0" borderId="6" xfId="0" applyBorder="1" applyAlignment="1"/>
    <xf numFmtId="0" fontId="1" fillId="0" borderId="7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3" borderId="10" xfId="0" applyNumberFormat="1" applyFont="1" applyFill="1" applyBorder="1" applyAlignment="1">
      <alignment horizontal="center" vertical="center"/>
    </xf>
    <xf numFmtId="0" fontId="0" fillId="0" borderId="15" xfId="0" applyBorder="1"/>
    <xf numFmtId="10" fontId="1" fillId="0" borderId="15" xfId="0" applyNumberFormat="1" applyFont="1" applyBorder="1"/>
    <xf numFmtId="10" fontId="0" fillId="0" borderId="15" xfId="0" applyNumberFormat="1" applyBorder="1"/>
    <xf numFmtId="0" fontId="0" fillId="0" borderId="0" xfId="0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D4"/>
                </a:solidFill>
                <a:latin typeface="Helv"/>
                <a:ea typeface="Helv"/>
                <a:cs typeface="Helv"/>
              </a:defRPr>
            </a:pPr>
            <a:r>
              <a:rPr lang="en-US"/>
              <a:t>Voter Turnout Rates in U.S. Presidential Elections</a:t>
            </a:r>
          </a:p>
        </c:rich>
      </c:tx>
      <c:layout>
        <c:manualLayout>
          <c:xMode val="edge"/>
          <c:yMode val="edge"/>
          <c:x val="0.30000959314840508"/>
          <c:y val="4.4380146764545811E-2"/>
        </c:manualLayout>
      </c:layout>
      <c:overlay val="0"/>
      <c:spPr>
        <a:noFill/>
        <a:ln w="25400">
          <a:solidFill>
            <a:srgbClr val="DD0806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1472234118598914E-2"/>
          <c:y val="0.12130573448975855"/>
          <c:w val="0.92355894361371771"/>
          <c:h val="0.57398323148812591"/>
        </c:manualLayout>
      </c:layout>
      <c:lineChart>
        <c:grouping val="standard"/>
        <c:varyColors val="0"/>
        <c:ser>
          <c:idx val="0"/>
          <c:order val="0"/>
          <c:tx>
            <c:v>Voter Turnout Rate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F305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name>Voter Turnout Trend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5"/>
            <c:dispRSqr val="1"/>
            <c:dispEq val="1"/>
            <c:trendlineLbl>
              <c:layout>
                <c:manualLayout>
                  <c:xMode val="edge"/>
                  <c:yMode val="edge"/>
                  <c:x val="0.26030244111405737"/>
                  <c:y val="0.42309073248867007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Helv"/>
                        <a:ea typeface="Helv"/>
                        <a:cs typeface="Helv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Helv" charset="0"/>
                      </a:rPr>
                      <a:t>Voter Turnout Fifth Order Trend:</a:t>
                    </a:r>
                  </a:p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Helv"/>
                        <a:ea typeface="Helv"/>
                        <a:cs typeface="Helv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Helv" charset="0"/>
                      </a:rPr>
                      <a:t>y = 4E-08x</a:t>
                    </a:r>
                    <a:r>
                      <a:rPr lang="en-US" sz="1000" b="1" i="0" u="none" strike="noStrike" baseline="30000">
                        <a:solidFill>
                          <a:srgbClr val="000000"/>
                        </a:solidFill>
                        <a:latin typeface="Helv" charset="0"/>
                      </a:rPr>
                      <a:t>5</a:t>
                    </a: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Helv" charset="0"/>
                      </a:rPr>
                      <a:t> - 7E-06x</a:t>
                    </a:r>
                    <a:r>
                      <a:rPr lang="en-US" sz="1000" b="1" i="0" u="none" strike="noStrike" baseline="30000">
                        <a:solidFill>
                          <a:srgbClr val="000000"/>
                        </a:solidFill>
                        <a:latin typeface="Helv" charset="0"/>
                      </a:rPr>
                      <a:t>4</a:t>
                    </a: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Helv" charset="0"/>
                      </a:rPr>
                      <a:t> + 0.0005x</a:t>
                    </a:r>
                    <a:r>
                      <a:rPr lang="en-US" sz="1000" b="1" i="0" u="none" strike="noStrike" baseline="30000">
                        <a:solidFill>
                          <a:srgbClr val="000000"/>
                        </a:solidFill>
                        <a:latin typeface="Helv" charset="0"/>
                      </a:rPr>
                      <a:t>3</a:t>
                    </a: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Helv" charset="0"/>
                      </a:rPr>
                      <a:t> - 0.0128x</a:t>
                    </a:r>
                    <a:r>
                      <a:rPr lang="en-US" sz="1000" b="1" i="0" u="none" strike="noStrike" baseline="30000">
                        <a:solidFill>
                          <a:srgbClr val="000000"/>
                        </a:solidFill>
                        <a:latin typeface="Helv" charset="0"/>
                      </a:rPr>
                      <a:t>2</a:t>
                    </a: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Helv" charset="0"/>
                      </a:rPr>
                      <a:t> + 0.1485x + 0.2161</a:t>
                    </a:r>
                  </a:p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Helv"/>
                        <a:ea typeface="Helv"/>
                        <a:cs typeface="Helv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Helv" charset="0"/>
                      </a:rPr>
                      <a:t>R</a:t>
                    </a:r>
                    <a:r>
                      <a:rPr lang="en-US" sz="1000" b="1" i="0" u="none" strike="noStrike" baseline="30000">
                        <a:solidFill>
                          <a:srgbClr val="000000"/>
                        </a:solidFill>
                        <a:latin typeface="Helv" charset="0"/>
                      </a:rPr>
                      <a:t>2</a:t>
                    </a: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Helv" charset="0"/>
                      </a:rPr>
                      <a:t> = 0.7787</a:t>
                    </a:r>
                  </a:p>
                </c:rich>
              </c:tx>
              <c:numFmt formatCode="General" sourceLinked="0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trendlineLbl>
          </c:trendline>
          <c:cat>
            <c:numRef>
              <c:f>Sheet1!$A$17:$A$63</c:f>
              <c:numCache>
                <c:formatCode>General</c:formatCode>
                <c:ptCount val="47"/>
                <c:pt idx="0">
                  <c:v>1824</c:v>
                </c:pt>
                <c:pt idx="1">
                  <c:v>1828</c:v>
                </c:pt>
                <c:pt idx="2">
                  <c:v>1832</c:v>
                </c:pt>
                <c:pt idx="3">
                  <c:v>1836</c:v>
                </c:pt>
                <c:pt idx="4">
                  <c:v>1840</c:v>
                </c:pt>
                <c:pt idx="5">
                  <c:v>1844</c:v>
                </c:pt>
                <c:pt idx="6">
                  <c:v>1848</c:v>
                </c:pt>
                <c:pt idx="7">
                  <c:v>1852</c:v>
                </c:pt>
                <c:pt idx="8">
                  <c:v>1856</c:v>
                </c:pt>
                <c:pt idx="9">
                  <c:v>1860</c:v>
                </c:pt>
                <c:pt idx="10">
                  <c:v>1864</c:v>
                </c:pt>
                <c:pt idx="11">
                  <c:v>1868</c:v>
                </c:pt>
                <c:pt idx="12">
                  <c:v>1872</c:v>
                </c:pt>
                <c:pt idx="13">
                  <c:v>1876</c:v>
                </c:pt>
                <c:pt idx="14">
                  <c:v>1880</c:v>
                </c:pt>
                <c:pt idx="15">
                  <c:v>1884</c:v>
                </c:pt>
                <c:pt idx="16">
                  <c:v>1888</c:v>
                </c:pt>
                <c:pt idx="17">
                  <c:v>1892</c:v>
                </c:pt>
                <c:pt idx="18">
                  <c:v>1896</c:v>
                </c:pt>
                <c:pt idx="19">
                  <c:v>1900</c:v>
                </c:pt>
                <c:pt idx="20">
                  <c:v>1904</c:v>
                </c:pt>
                <c:pt idx="21">
                  <c:v>1908</c:v>
                </c:pt>
                <c:pt idx="22">
                  <c:v>1912</c:v>
                </c:pt>
                <c:pt idx="23">
                  <c:v>1916</c:v>
                </c:pt>
                <c:pt idx="24">
                  <c:v>1920</c:v>
                </c:pt>
                <c:pt idx="25">
                  <c:v>1924</c:v>
                </c:pt>
                <c:pt idx="26">
                  <c:v>1928</c:v>
                </c:pt>
                <c:pt idx="27">
                  <c:v>1932</c:v>
                </c:pt>
                <c:pt idx="28">
                  <c:v>1936</c:v>
                </c:pt>
                <c:pt idx="29">
                  <c:v>1940</c:v>
                </c:pt>
                <c:pt idx="30">
                  <c:v>1944</c:v>
                </c:pt>
                <c:pt idx="31">
                  <c:v>1948</c:v>
                </c:pt>
                <c:pt idx="32">
                  <c:v>1952</c:v>
                </c:pt>
                <c:pt idx="33">
                  <c:v>1956</c:v>
                </c:pt>
                <c:pt idx="34">
                  <c:v>1960</c:v>
                </c:pt>
                <c:pt idx="35">
                  <c:v>1964</c:v>
                </c:pt>
                <c:pt idx="36">
                  <c:v>1968</c:v>
                </c:pt>
                <c:pt idx="37">
                  <c:v>1972</c:v>
                </c:pt>
                <c:pt idx="38">
                  <c:v>1976</c:v>
                </c:pt>
                <c:pt idx="39">
                  <c:v>1980</c:v>
                </c:pt>
                <c:pt idx="40">
                  <c:v>1984</c:v>
                </c:pt>
                <c:pt idx="41">
                  <c:v>1988</c:v>
                </c:pt>
                <c:pt idx="42">
                  <c:v>1992</c:v>
                </c:pt>
                <c:pt idx="43">
                  <c:v>1996</c:v>
                </c:pt>
                <c:pt idx="44">
                  <c:v>2000</c:v>
                </c:pt>
                <c:pt idx="45">
                  <c:v>2004</c:v>
                </c:pt>
                <c:pt idx="46">
                  <c:v>2008</c:v>
                </c:pt>
              </c:numCache>
            </c:numRef>
          </c:cat>
          <c:val>
            <c:numRef>
              <c:f>Sheet1!$E$17:$E$63</c:f>
              <c:numCache>
                <c:formatCode>0.0%</c:formatCode>
                <c:ptCount val="47"/>
                <c:pt idx="0">
                  <c:v>0.26900000000000002</c:v>
                </c:pt>
                <c:pt idx="1">
                  <c:v>0.57599999999999996</c:v>
                </c:pt>
                <c:pt idx="2">
                  <c:v>0.55400000000000005</c:v>
                </c:pt>
                <c:pt idx="3">
                  <c:v>0.57799999999999996</c:v>
                </c:pt>
                <c:pt idx="4">
                  <c:v>0.80200000000000005</c:v>
                </c:pt>
                <c:pt idx="5">
                  <c:v>0.78900000000000003</c:v>
                </c:pt>
                <c:pt idx="6">
                  <c:v>0.72699999999999998</c:v>
                </c:pt>
                <c:pt idx="7">
                  <c:v>0.69499999999999995</c:v>
                </c:pt>
                <c:pt idx="8">
                  <c:v>0.78900000000000003</c:v>
                </c:pt>
                <c:pt idx="9">
                  <c:v>0.81200000000000006</c:v>
                </c:pt>
                <c:pt idx="10">
                  <c:v>0.73799999999999999</c:v>
                </c:pt>
                <c:pt idx="11">
                  <c:v>0.78100000000000003</c:v>
                </c:pt>
                <c:pt idx="12">
                  <c:v>0.71299999999999997</c:v>
                </c:pt>
                <c:pt idx="13">
                  <c:v>0.81799999999999995</c:v>
                </c:pt>
                <c:pt idx="14">
                  <c:v>0.79400000000000004</c:v>
                </c:pt>
                <c:pt idx="15">
                  <c:v>0.77500000000000002</c:v>
                </c:pt>
                <c:pt idx="16">
                  <c:v>0.79300000000000004</c:v>
                </c:pt>
                <c:pt idx="17">
                  <c:v>0.747</c:v>
                </c:pt>
                <c:pt idx="18">
                  <c:v>0.79300000000000004</c:v>
                </c:pt>
                <c:pt idx="19">
                  <c:v>0.73199999999999998</c:v>
                </c:pt>
                <c:pt idx="20">
                  <c:v>0.65200000000000002</c:v>
                </c:pt>
                <c:pt idx="21">
                  <c:v>0.65400000000000003</c:v>
                </c:pt>
                <c:pt idx="22">
                  <c:v>0.58799999999999997</c:v>
                </c:pt>
                <c:pt idx="23">
                  <c:v>0.61599999999999999</c:v>
                </c:pt>
                <c:pt idx="24">
                  <c:v>0.49199999999999999</c:v>
                </c:pt>
                <c:pt idx="25">
                  <c:v>0.46899999999999997</c:v>
                </c:pt>
                <c:pt idx="26">
                  <c:v>0.56899999999999995</c:v>
                </c:pt>
                <c:pt idx="27">
                  <c:v>0.56899999999999995</c:v>
                </c:pt>
                <c:pt idx="28">
                  <c:v>0.61</c:v>
                </c:pt>
                <c:pt idx="29">
                  <c:v>0.625</c:v>
                </c:pt>
                <c:pt idx="30">
                  <c:v>0.55900000000000005</c:v>
                </c:pt>
                <c:pt idx="31">
                  <c:v>0.53</c:v>
                </c:pt>
                <c:pt idx="32">
                  <c:v>0.63300000000000001</c:v>
                </c:pt>
                <c:pt idx="33">
                  <c:v>0.60499999999999998</c:v>
                </c:pt>
                <c:pt idx="34">
                  <c:v>0.63100000000000001</c:v>
                </c:pt>
                <c:pt idx="35">
                  <c:v>0.61899999999999999</c:v>
                </c:pt>
                <c:pt idx="36">
                  <c:v>0.60799999999999998</c:v>
                </c:pt>
                <c:pt idx="37">
                  <c:v>0.55200000000000005</c:v>
                </c:pt>
                <c:pt idx="38">
                  <c:v>0.53600000000000003</c:v>
                </c:pt>
                <c:pt idx="39">
                  <c:v>0.52600000000000002</c:v>
                </c:pt>
                <c:pt idx="40">
                  <c:v>0.53100000000000003</c:v>
                </c:pt>
                <c:pt idx="41">
                  <c:v>0.501</c:v>
                </c:pt>
                <c:pt idx="42">
                  <c:v>0.55100000000000005</c:v>
                </c:pt>
                <c:pt idx="43">
                  <c:v>0.49099999999999999</c:v>
                </c:pt>
                <c:pt idx="44">
                  <c:v>0.51300000000000001</c:v>
                </c:pt>
                <c:pt idx="45">
                  <c:v>0.55300000000000005</c:v>
                </c:pt>
                <c:pt idx="46">
                  <c:v>0.56799999999999995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D5-7D49-9BD9-DE797244B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8089264"/>
        <c:axId val="1"/>
      </c:lineChart>
      <c:catAx>
        <c:axId val="136808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368089264"/>
        <c:crosses val="autoZero"/>
        <c:crossBetween val="midCat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177467523265628"/>
          <c:y val="0.79884264176182462"/>
          <c:w val="0.36471754461178663"/>
          <c:h val="5.02974996664852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423689854468141E-2"/>
          <c:y val="0.22317133544535284"/>
          <c:w val="0.90193165796255403"/>
          <c:h val="0.48589202147595811"/>
        </c:manualLayout>
      </c:layout>
      <c:lineChart>
        <c:grouping val="standard"/>
        <c:varyColors val="0"/>
        <c:ser>
          <c:idx val="0"/>
          <c:order val="0"/>
          <c:tx>
            <c:v>Dominant Party Candidate Share of Popular Vote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F305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name>Dominant Party Popular Vote Share Trend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5"/>
            <c:dispRSqr val="1"/>
            <c:dispEq val="1"/>
            <c:trendlineLbl>
              <c:layout>
                <c:manualLayout>
                  <c:xMode val="edge"/>
                  <c:yMode val="edge"/>
                  <c:x val="0.25623058464845283"/>
                  <c:y val="0.50566669676858433"/>
                </c:manualLayout>
              </c:layout>
              <c:numFmt formatCode="General" sourceLinked="0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Helv"/>
                      <a:ea typeface="Helv"/>
                      <a:cs typeface="Helv"/>
                    </a:defRPr>
                  </a:pPr>
                  <a:endParaRPr lang="en-US"/>
                </a:p>
              </c:txPr>
            </c:trendlineLbl>
          </c:trendline>
          <c:cat>
            <c:numRef>
              <c:f>Sheet1!$A$17:$A$63</c:f>
              <c:numCache>
                <c:formatCode>General</c:formatCode>
                <c:ptCount val="47"/>
                <c:pt idx="0">
                  <c:v>1824</c:v>
                </c:pt>
                <c:pt idx="1">
                  <c:v>1828</c:v>
                </c:pt>
                <c:pt idx="2">
                  <c:v>1832</c:v>
                </c:pt>
                <c:pt idx="3">
                  <c:v>1836</c:v>
                </c:pt>
                <c:pt idx="4">
                  <c:v>1840</c:v>
                </c:pt>
                <c:pt idx="5">
                  <c:v>1844</c:v>
                </c:pt>
                <c:pt idx="6">
                  <c:v>1848</c:v>
                </c:pt>
                <c:pt idx="7">
                  <c:v>1852</c:v>
                </c:pt>
                <c:pt idx="8">
                  <c:v>1856</c:v>
                </c:pt>
                <c:pt idx="9">
                  <c:v>1860</c:v>
                </c:pt>
                <c:pt idx="10">
                  <c:v>1864</c:v>
                </c:pt>
                <c:pt idx="11">
                  <c:v>1868</c:v>
                </c:pt>
                <c:pt idx="12">
                  <c:v>1872</c:v>
                </c:pt>
                <c:pt idx="13">
                  <c:v>1876</c:v>
                </c:pt>
                <c:pt idx="14">
                  <c:v>1880</c:v>
                </c:pt>
                <c:pt idx="15">
                  <c:v>1884</c:v>
                </c:pt>
                <c:pt idx="16">
                  <c:v>1888</c:v>
                </c:pt>
                <c:pt idx="17">
                  <c:v>1892</c:v>
                </c:pt>
                <c:pt idx="18">
                  <c:v>1896</c:v>
                </c:pt>
                <c:pt idx="19">
                  <c:v>1900</c:v>
                </c:pt>
                <c:pt idx="20">
                  <c:v>1904</c:v>
                </c:pt>
                <c:pt idx="21">
                  <c:v>1908</c:v>
                </c:pt>
                <c:pt idx="22">
                  <c:v>1912</c:v>
                </c:pt>
                <c:pt idx="23">
                  <c:v>1916</c:v>
                </c:pt>
                <c:pt idx="24">
                  <c:v>1920</c:v>
                </c:pt>
                <c:pt idx="25">
                  <c:v>1924</c:v>
                </c:pt>
                <c:pt idx="26">
                  <c:v>1928</c:v>
                </c:pt>
                <c:pt idx="27">
                  <c:v>1932</c:v>
                </c:pt>
                <c:pt idx="28">
                  <c:v>1936</c:v>
                </c:pt>
                <c:pt idx="29">
                  <c:v>1940</c:v>
                </c:pt>
                <c:pt idx="30">
                  <c:v>1944</c:v>
                </c:pt>
                <c:pt idx="31">
                  <c:v>1948</c:v>
                </c:pt>
                <c:pt idx="32">
                  <c:v>1952</c:v>
                </c:pt>
                <c:pt idx="33">
                  <c:v>1956</c:v>
                </c:pt>
                <c:pt idx="34">
                  <c:v>1960</c:v>
                </c:pt>
                <c:pt idx="35">
                  <c:v>1964</c:v>
                </c:pt>
                <c:pt idx="36">
                  <c:v>1968</c:v>
                </c:pt>
                <c:pt idx="37">
                  <c:v>1972</c:v>
                </c:pt>
                <c:pt idx="38">
                  <c:v>1976</c:v>
                </c:pt>
                <c:pt idx="39">
                  <c:v>1980</c:v>
                </c:pt>
                <c:pt idx="40">
                  <c:v>1984</c:v>
                </c:pt>
                <c:pt idx="41">
                  <c:v>1988</c:v>
                </c:pt>
                <c:pt idx="42">
                  <c:v>1992</c:v>
                </c:pt>
                <c:pt idx="43">
                  <c:v>1996</c:v>
                </c:pt>
                <c:pt idx="44">
                  <c:v>2000</c:v>
                </c:pt>
                <c:pt idx="45">
                  <c:v>2004</c:v>
                </c:pt>
                <c:pt idx="46">
                  <c:v>2008</c:v>
                </c:pt>
              </c:numCache>
            </c:numRef>
          </c:cat>
          <c:val>
            <c:numRef>
              <c:f>Sheet1!$J$17:$J$63</c:f>
              <c:numCache>
                <c:formatCode>0.00%</c:formatCode>
                <c:ptCount val="47"/>
                <c:pt idx="0">
                  <c:v>0.42879698395600657</c:v>
                </c:pt>
                <c:pt idx="1">
                  <c:v>0.56194428289700948</c:v>
                </c:pt>
                <c:pt idx="2">
                  <c:v>0.54522828031422566</c:v>
                </c:pt>
                <c:pt idx="3">
                  <c:v>0.50868899394100808</c:v>
                </c:pt>
                <c:pt idx="4">
                  <c:v>0.53058676654182269</c:v>
                </c:pt>
                <c:pt idx="5">
                  <c:v>0.5073891625615764</c:v>
                </c:pt>
                <c:pt idx="6">
                  <c:v>0.52670278637770895</c:v>
                </c:pt>
                <c:pt idx="7">
                  <c:v>0.53691947878382895</c:v>
                </c:pt>
                <c:pt idx="8">
                  <c:v>0.45322142680819549</c:v>
                </c:pt>
                <c:pt idx="9">
                  <c:v>0.39824898569293188</c:v>
                </c:pt>
                <c:pt idx="10">
                  <c:v>0.55037220843672452</c:v>
                </c:pt>
                <c:pt idx="11">
                  <c:v>0.52665617898968708</c:v>
                </c:pt>
                <c:pt idx="12">
                  <c:v>0.55939054726368154</c:v>
                </c:pt>
                <c:pt idx="13">
                  <c:v>0.51526075462629173</c:v>
                </c:pt>
                <c:pt idx="14">
                  <c:v>0.50011248593925761</c:v>
                </c:pt>
                <c:pt idx="15">
                  <c:v>0.50128561143679939</c:v>
                </c:pt>
                <c:pt idx="16">
                  <c:v>0.5040991073055201</c:v>
                </c:pt>
                <c:pt idx="17">
                  <c:v>0.47192729125966193</c:v>
                </c:pt>
                <c:pt idx="18">
                  <c:v>0.52217327459618212</c:v>
                </c:pt>
                <c:pt idx="19">
                  <c:v>0.53154875717017214</c:v>
                </c:pt>
                <c:pt idx="20">
                  <c:v>0.60017305120742548</c:v>
                </c:pt>
                <c:pt idx="21">
                  <c:v>0.54508022149652136</c:v>
                </c:pt>
                <c:pt idx="22">
                  <c:v>0.45281933256616802</c:v>
                </c:pt>
                <c:pt idx="23">
                  <c:v>0.51635170306665157</c:v>
                </c:pt>
                <c:pt idx="24">
                  <c:v>0.63853181979986551</c:v>
                </c:pt>
                <c:pt idx="25">
                  <c:v>0.54329647546648241</c:v>
                </c:pt>
                <c:pt idx="26">
                  <c:v>0.58797541298501732</c:v>
                </c:pt>
                <c:pt idx="27">
                  <c:v>0.57314714820302881</c:v>
                </c:pt>
                <c:pt idx="28">
                  <c:v>0.60796985563125727</c:v>
                </c:pt>
                <c:pt idx="29">
                  <c:v>0.54828866807186594</c:v>
                </c:pt>
                <c:pt idx="30">
                  <c:v>0.53329446549785531</c:v>
                </c:pt>
                <c:pt idx="31">
                  <c:v>0.4951263463980014</c:v>
                </c:pt>
                <c:pt idx="32">
                  <c:v>0.55359695866909275</c:v>
                </c:pt>
                <c:pt idx="33">
                  <c:v>0.57360504296516035</c:v>
                </c:pt>
                <c:pt idx="34">
                  <c:v>0.49713812539950025</c:v>
                </c:pt>
                <c:pt idx="35">
                  <c:v>0.61523866586778508</c:v>
                </c:pt>
                <c:pt idx="36">
                  <c:v>0.43523628247086693</c:v>
                </c:pt>
                <c:pt idx="37">
                  <c:v>0.60765217391304349</c:v>
                </c:pt>
                <c:pt idx="38">
                  <c:v>0.50037376076859919</c:v>
                </c:pt>
                <c:pt idx="39">
                  <c:v>0.50756673641860406</c:v>
                </c:pt>
                <c:pt idx="40">
                  <c:v>0.58771787815012677</c:v>
                </c:pt>
                <c:pt idx="41">
                  <c:v>0.53377662768733558</c:v>
                </c:pt>
                <c:pt idx="42">
                  <c:v>0.42934990439770554</c:v>
                </c:pt>
                <c:pt idx="43">
                  <c:v>0.4917522564581388</c:v>
                </c:pt>
                <c:pt idx="44">
                  <c:v>0.4830198685531375</c:v>
                </c:pt>
                <c:pt idx="45">
                  <c:v>0.50707402594218176</c:v>
                </c:pt>
                <c:pt idx="46">
                  <c:v>0.52856314351594658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FF-9E4D-A45D-52DFA6FD6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8145136"/>
        <c:axId val="1"/>
      </c:lineChart>
      <c:catAx>
        <c:axId val="136814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368145136"/>
        <c:crosses val="autoZero"/>
        <c:crossBetween val="midCat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959504986675063"/>
          <c:y val="0.83053636229030048"/>
          <c:w val="0.73355155947928496"/>
          <c:h val="4.80242114249493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672913240406258E-2"/>
          <c:y val="0.17935378291835444"/>
          <c:w val="0.89314660934603562"/>
          <c:h val="0.54893127499253935"/>
        </c:manualLayout>
      </c:layout>
      <c:lineChart>
        <c:grouping val="standard"/>
        <c:varyColors val="0"/>
        <c:ser>
          <c:idx val="0"/>
          <c:order val="0"/>
          <c:tx>
            <c:v>Dominant Party Candidate Delegate Share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F305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name>Dominant Party Delegate Share Trend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5"/>
            <c:dispRSqr val="1"/>
            <c:dispEq val="1"/>
            <c:trendlineLbl>
              <c:layout>
                <c:manualLayout>
                  <c:xMode val="edge"/>
                  <c:yMode val="edge"/>
                  <c:x val="0.2635514584955515"/>
                  <c:y val="0.55436623811127739"/>
                </c:manualLayout>
              </c:layout>
              <c:numFmt formatCode="General" sourceLinked="0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Helv"/>
                      <a:ea typeface="Helv"/>
                      <a:cs typeface="Helv"/>
                    </a:defRPr>
                  </a:pPr>
                  <a:endParaRPr lang="en-US"/>
                </a:p>
              </c:txPr>
            </c:trendlineLbl>
          </c:trendline>
          <c:cat>
            <c:numRef>
              <c:f>Sheet1!$A$17:$A$63</c:f>
              <c:numCache>
                <c:formatCode>General</c:formatCode>
                <c:ptCount val="47"/>
                <c:pt idx="0">
                  <c:v>1824</c:v>
                </c:pt>
                <c:pt idx="1">
                  <c:v>1828</c:v>
                </c:pt>
                <c:pt idx="2">
                  <c:v>1832</c:v>
                </c:pt>
                <c:pt idx="3">
                  <c:v>1836</c:v>
                </c:pt>
                <c:pt idx="4">
                  <c:v>1840</c:v>
                </c:pt>
                <c:pt idx="5">
                  <c:v>1844</c:v>
                </c:pt>
                <c:pt idx="6">
                  <c:v>1848</c:v>
                </c:pt>
                <c:pt idx="7">
                  <c:v>1852</c:v>
                </c:pt>
                <c:pt idx="8">
                  <c:v>1856</c:v>
                </c:pt>
                <c:pt idx="9">
                  <c:v>1860</c:v>
                </c:pt>
                <c:pt idx="10">
                  <c:v>1864</c:v>
                </c:pt>
                <c:pt idx="11">
                  <c:v>1868</c:v>
                </c:pt>
                <c:pt idx="12">
                  <c:v>1872</c:v>
                </c:pt>
                <c:pt idx="13">
                  <c:v>1876</c:v>
                </c:pt>
                <c:pt idx="14">
                  <c:v>1880</c:v>
                </c:pt>
                <c:pt idx="15">
                  <c:v>1884</c:v>
                </c:pt>
                <c:pt idx="16">
                  <c:v>1888</c:v>
                </c:pt>
                <c:pt idx="17">
                  <c:v>1892</c:v>
                </c:pt>
                <c:pt idx="18">
                  <c:v>1896</c:v>
                </c:pt>
                <c:pt idx="19">
                  <c:v>1900</c:v>
                </c:pt>
                <c:pt idx="20">
                  <c:v>1904</c:v>
                </c:pt>
                <c:pt idx="21">
                  <c:v>1908</c:v>
                </c:pt>
                <c:pt idx="22">
                  <c:v>1912</c:v>
                </c:pt>
                <c:pt idx="23">
                  <c:v>1916</c:v>
                </c:pt>
                <c:pt idx="24">
                  <c:v>1920</c:v>
                </c:pt>
                <c:pt idx="25">
                  <c:v>1924</c:v>
                </c:pt>
                <c:pt idx="26">
                  <c:v>1928</c:v>
                </c:pt>
                <c:pt idx="27">
                  <c:v>1932</c:v>
                </c:pt>
                <c:pt idx="28">
                  <c:v>1936</c:v>
                </c:pt>
                <c:pt idx="29">
                  <c:v>1940</c:v>
                </c:pt>
                <c:pt idx="30">
                  <c:v>1944</c:v>
                </c:pt>
                <c:pt idx="31">
                  <c:v>1948</c:v>
                </c:pt>
                <c:pt idx="32">
                  <c:v>1952</c:v>
                </c:pt>
                <c:pt idx="33">
                  <c:v>1956</c:v>
                </c:pt>
                <c:pt idx="34">
                  <c:v>1960</c:v>
                </c:pt>
                <c:pt idx="35">
                  <c:v>1964</c:v>
                </c:pt>
                <c:pt idx="36">
                  <c:v>1968</c:v>
                </c:pt>
                <c:pt idx="37">
                  <c:v>1972</c:v>
                </c:pt>
                <c:pt idx="38">
                  <c:v>1976</c:v>
                </c:pt>
                <c:pt idx="39">
                  <c:v>1980</c:v>
                </c:pt>
                <c:pt idx="40">
                  <c:v>1984</c:v>
                </c:pt>
                <c:pt idx="41">
                  <c:v>1988</c:v>
                </c:pt>
                <c:pt idx="42">
                  <c:v>1992</c:v>
                </c:pt>
                <c:pt idx="43">
                  <c:v>1996</c:v>
                </c:pt>
                <c:pt idx="44">
                  <c:v>2000</c:v>
                </c:pt>
                <c:pt idx="45">
                  <c:v>2004</c:v>
                </c:pt>
                <c:pt idx="46">
                  <c:v>2008</c:v>
                </c:pt>
              </c:numCache>
            </c:numRef>
          </c:cat>
          <c:val>
            <c:numRef>
              <c:f>Sheet1!$O$17:$O$62</c:f>
              <c:numCache>
                <c:formatCode>0.00%</c:formatCode>
                <c:ptCount val="46"/>
                <c:pt idx="0">
                  <c:v>0.37931034482758619</c:v>
                </c:pt>
                <c:pt idx="1">
                  <c:v>0.68199233716475094</c:v>
                </c:pt>
                <c:pt idx="2">
                  <c:v>0.76573426573426573</c:v>
                </c:pt>
                <c:pt idx="3">
                  <c:v>0.57823129251700678</c:v>
                </c:pt>
                <c:pt idx="4">
                  <c:v>0.79591836734693877</c:v>
                </c:pt>
                <c:pt idx="5">
                  <c:v>0.61818181818181817</c:v>
                </c:pt>
                <c:pt idx="6">
                  <c:v>0.56206896551724139</c:v>
                </c:pt>
                <c:pt idx="7">
                  <c:v>0.85810810810810811</c:v>
                </c:pt>
                <c:pt idx="8">
                  <c:v>0.58783783783783783</c:v>
                </c:pt>
                <c:pt idx="9">
                  <c:v>0.7142857142857143</c:v>
                </c:pt>
                <c:pt idx="10">
                  <c:v>0.90987124463519309</c:v>
                </c:pt>
                <c:pt idx="11">
                  <c:v>0.72789115646258506</c:v>
                </c:pt>
                <c:pt idx="12">
                  <c:v>0.81948424068767911</c:v>
                </c:pt>
                <c:pt idx="13">
                  <c:v>0.50135501355013545</c:v>
                </c:pt>
                <c:pt idx="14">
                  <c:v>0.57994579945799463</c:v>
                </c:pt>
                <c:pt idx="15">
                  <c:v>0.54613466334164584</c:v>
                </c:pt>
                <c:pt idx="16">
                  <c:v>0.58104738154613467</c:v>
                </c:pt>
                <c:pt idx="17">
                  <c:v>0.62387387387387383</c:v>
                </c:pt>
                <c:pt idx="18">
                  <c:v>0.60626398210290833</c:v>
                </c:pt>
                <c:pt idx="19">
                  <c:v>0.65324384787472034</c:v>
                </c:pt>
                <c:pt idx="20">
                  <c:v>0.70588235294117652</c:v>
                </c:pt>
                <c:pt idx="21">
                  <c:v>0.6645962732919255</c:v>
                </c:pt>
                <c:pt idx="22">
                  <c:v>0.8192090395480226</c:v>
                </c:pt>
                <c:pt idx="23">
                  <c:v>0.5216572504708098</c:v>
                </c:pt>
                <c:pt idx="24">
                  <c:v>0.76082862523540484</c:v>
                </c:pt>
                <c:pt idx="25">
                  <c:v>0.71939736346516003</c:v>
                </c:pt>
                <c:pt idx="26">
                  <c:v>0.83615819209039544</c:v>
                </c:pt>
                <c:pt idx="27">
                  <c:v>0.88888888888888884</c:v>
                </c:pt>
                <c:pt idx="28">
                  <c:v>0.98493408662900184</c:v>
                </c:pt>
                <c:pt idx="29">
                  <c:v>0.84557438794726936</c:v>
                </c:pt>
                <c:pt idx="30">
                  <c:v>0.81355932203389836</c:v>
                </c:pt>
                <c:pt idx="31">
                  <c:v>0.57062146892655363</c:v>
                </c:pt>
                <c:pt idx="32">
                  <c:v>0.83239171374764598</c:v>
                </c:pt>
                <c:pt idx="33">
                  <c:v>0.86226415094339626</c:v>
                </c:pt>
                <c:pt idx="34">
                  <c:v>0.56424581005586594</c:v>
                </c:pt>
                <c:pt idx="35">
                  <c:v>0.90334572490706322</c:v>
                </c:pt>
                <c:pt idx="36">
                  <c:v>0.55947955390334569</c:v>
                </c:pt>
                <c:pt idx="37">
                  <c:v>0.96834264432029793</c:v>
                </c:pt>
                <c:pt idx="38">
                  <c:v>0.55307262569832405</c:v>
                </c:pt>
                <c:pt idx="39">
                  <c:v>0.90892193308550184</c:v>
                </c:pt>
                <c:pt idx="40">
                  <c:v>0.97583643122676578</c:v>
                </c:pt>
                <c:pt idx="41">
                  <c:v>0.79329608938547491</c:v>
                </c:pt>
                <c:pt idx="42">
                  <c:v>0.68773234200743494</c:v>
                </c:pt>
                <c:pt idx="43">
                  <c:v>0.70446096654275092</c:v>
                </c:pt>
                <c:pt idx="44">
                  <c:v>0.50465549348230909</c:v>
                </c:pt>
                <c:pt idx="45">
                  <c:v>0.53258845437616387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F-A54B-81A5-0836E7D68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867200"/>
        <c:axId val="1"/>
      </c:lineChart>
      <c:catAx>
        <c:axId val="136786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367867200"/>
        <c:crosses val="autoZero"/>
        <c:crossBetween val="midCat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595019571630578"/>
          <c:y val="0.83154935716691603"/>
          <c:w val="0.65741447146945897"/>
          <c:h val="4.61971865092731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0000D4"/>
                </a:solidFill>
                <a:latin typeface="Helv"/>
                <a:ea typeface="Helv"/>
                <a:cs typeface="Helv"/>
              </a:defRPr>
            </a:pPr>
            <a:r>
              <a:rPr lang="en-US" sz="1275" b="1" i="0" u="none" strike="noStrike" baseline="0">
                <a:solidFill>
                  <a:srgbClr val="0000D4"/>
                </a:solidFill>
                <a:latin typeface="Helv" charset="0"/>
              </a:rPr>
              <a:t>Political Legitimacy in U.S. Presidential Elections</a:t>
            </a:r>
            <a:endParaRPr lang="en-US" sz="1325" b="1" i="0" u="none" strike="noStrike" baseline="0">
              <a:solidFill>
                <a:srgbClr val="0000D4"/>
              </a:solidFill>
              <a:latin typeface="Helv" charset="0"/>
            </a:endParaRPr>
          </a:p>
          <a:p>
            <a:pPr>
              <a:defRPr sz="1275" b="1" i="0" u="none" strike="noStrike" baseline="0">
                <a:solidFill>
                  <a:srgbClr val="0000D4"/>
                </a:solidFill>
                <a:latin typeface="Helv"/>
                <a:ea typeface="Helv"/>
                <a:cs typeface="Helv"/>
              </a:defRPr>
            </a:pPr>
            <a:r>
              <a:rPr lang="en-US" sz="1125" b="1" i="0" u="none" strike="noStrike" baseline="0">
                <a:solidFill>
                  <a:srgbClr val="000000"/>
                </a:solidFill>
                <a:latin typeface="Helv" charset="0"/>
              </a:rPr>
              <a:t> </a:t>
            </a:r>
            <a:r>
              <a:rPr lang="en-US" sz="1050" b="1" i="0" u="none" strike="noStrike" baseline="0">
                <a:solidFill>
                  <a:srgbClr val="000000"/>
                </a:solidFill>
                <a:latin typeface="Helv" charset="0"/>
              </a:rPr>
              <a:t>Index Level and Trend</a:t>
            </a:r>
          </a:p>
        </c:rich>
      </c:tx>
      <c:layout>
        <c:manualLayout>
          <c:xMode val="edge"/>
          <c:yMode val="edge"/>
          <c:x val="0.18091011984616057"/>
          <c:y val="2.9973729080225095E-2"/>
        </c:manualLayout>
      </c:layout>
      <c:overlay val="0"/>
      <c:spPr>
        <a:noFill/>
        <a:ln w="25400">
          <a:solidFill>
            <a:srgbClr val="DD0806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055618435043146"/>
          <c:y val="0.29156263741673505"/>
          <c:w val="0.82414610152139822"/>
          <c:h val="0.52590270113485849"/>
        </c:manualLayout>
      </c:layout>
      <c:lineChart>
        <c:grouping val="standard"/>
        <c:varyColors val="0"/>
        <c:ser>
          <c:idx val="0"/>
          <c:order val="0"/>
          <c:tx>
            <c:v>Political Legitimacy Index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F305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name>Legitimacy Index Trend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5"/>
            <c:dispRSqr val="1"/>
            <c:dispEq val="1"/>
            <c:trendlineLbl>
              <c:layout>
                <c:manualLayout>
                  <c:xMode val="edge"/>
                  <c:yMode val="edge"/>
                  <c:x val="0.11306882490385035"/>
                  <c:y val="0.6185487728373724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Helv"/>
                        <a:ea typeface="Helv"/>
                        <a:cs typeface="Helv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Helv" charset="0"/>
                      </a:rPr>
                      <a:t>Political Legitimacy Index Trend</a:t>
                    </a:r>
                  </a:p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Helv"/>
                        <a:ea typeface="Helv"/>
                        <a:cs typeface="Helv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Helv" charset="0"/>
                      </a:rPr>
                      <a:t>y = 6E-08x</a:t>
                    </a:r>
                    <a:r>
                      <a:rPr lang="en-US" sz="1000" b="1" i="0" u="none" strike="noStrike" baseline="30000">
                        <a:solidFill>
                          <a:srgbClr val="000000"/>
                        </a:solidFill>
                        <a:latin typeface="Helv" charset="0"/>
                      </a:rPr>
                      <a:t>5</a:t>
                    </a: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Helv" charset="0"/>
                      </a:rPr>
                      <a:t> - 9E-06x</a:t>
                    </a:r>
                    <a:r>
                      <a:rPr lang="en-US" sz="1000" b="1" i="0" u="none" strike="noStrike" baseline="30000">
                        <a:solidFill>
                          <a:srgbClr val="000000"/>
                        </a:solidFill>
                        <a:latin typeface="Helv" charset="0"/>
                      </a:rPr>
                      <a:t>4</a:t>
                    </a: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Helv" charset="0"/>
                      </a:rPr>
                      <a:t> + 0.0005x</a:t>
                    </a:r>
                    <a:r>
                      <a:rPr lang="en-US" sz="1000" b="1" i="0" u="none" strike="noStrike" baseline="30000">
                        <a:solidFill>
                          <a:srgbClr val="000000"/>
                        </a:solidFill>
                        <a:latin typeface="Helv" charset="0"/>
                      </a:rPr>
                      <a:t>3</a:t>
                    </a: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Helv" charset="0"/>
                      </a:rPr>
                      <a:t> - 0.01x</a:t>
                    </a:r>
                    <a:r>
                      <a:rPr lang="en-US" sz="1000" b="1" i="0" u="none" strike="noStrike" baseline="30000">
                        <a:solidFill>
                          <a:srgbClr val="000000"/>
                        </a:solidFill>
                        <a:latin typeface="Helv" charset="0"/>
                      </a:rPr>
                      <a:t>2</a:t>
                    </a: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Helv" charset="0"/>
                      </a:rPr>
                      <a:t> + 0.0924x + 0.2631</a:t>
                    </a:r>
                  </a:p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Helv"/>
                        <a:ea typeface="Helv"/>
                        <a:cs typeface="Helv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Helv" charset="0"/>
                      </a:rPr>
                      <a:t>R</a:t>
                    </a:r>
                    <a:r>
                      <a:rPr lang="en-US" sz="1000" b="1" i="0" u="none" strike="noStrike" baseline="30000">
                        <a:solidFill>
                          <a:srgbClr val="000000"/>
                        </a:solidFill>
                        <a:latin typeface="Helv" charset="0"/>
                      </a:rPr>
                      <a:t>2</a:t>
                    </a: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Helv" charset="0"/>
                      </a:rPr>
                      <a:t> = 0.2946</a:t>
                    </a:r>
                  </a:p>
                </c:rich>
              </c:tx>
              <c:numFmt formatCode="General" sourceLinked="0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trendlineLbl>
          </c:trendline>
          <c:cat>
            <c:numRef>
              <c:f>Sheet1!$A$286:$A$332</c:f>
              <c:numCache>
                <c:formatCode>General</c:formatCode>
                <c:ptCount val="47"/>
                <c:pt idx="0">
                  <c:v>1824</c:v>
                </c:pt>
                <c:pt idx="1">
                  <c:v>1828</c:v>
                </c:pt>
                <c:pt idx="2">
                  <c:v>1832</c:v>
                </c:pt>
                <c:pt idx="3">
                  <c:v>1836</c:v>
                </c:pt>
                <c:pt idx="4">
                  <c:v>1840</c:v>
                </c:pt>
                <c:pt idx="5">
                  <c:v>1844</c:v>
                </c:pt>
                <c:pt idx="6">
                  <c:v>1848</c:v>
                </c:pt>
                <c:pt idx="7">
                  <c:v>1852</c:v>
                </c:pt>
                <c:pt idx="8">
                  <c:v>1856</c:v>
                </c:pt>
                <c:pt idx="9">
                  <c:v>1860</c:v>
                </c:pt>
                <c:pt idx="10">
                  <c:v>1864</c:v>
                </c:pt>
                <c:pt idx="11">
                  <c:v>1868</c:v>
                </c:pt>
                <c:pt idx="12">
                  <c:v>1872</c:v>
                </c:pt>
                <c:pt idx="13">
                  <c:v>1876</c:v>
                </c:pt>
                <c:pt idx="14">
                  <c:v>1880</c:v>
                </c:pt>
                <c:pt idx="15">
                  <c:v>1884</c:v>
                </c:pt>
                <c:pt idx="16">
                  <c:v>1888</c:v>
                </c:pt>
                <c:pt idx="17">
                  <c:v>1892</c:v>
                </c:pt>
                <c:pt idx="18">
                  <c:v>1896</c:v>
                </c:pt>
                <c:pt idx="19">
                  <c:v>1900</c:v>
                </c:pt>
                <c:pt idx="20">
                  <c:v>1904</c:v>
                </c:pt>
                <c:pt idx="21">
                  <c:v>1908</c:v>
                </c:pt>
                <c:pt idx="22">
                  <c:v>1912</c:v>
                </c:pt>
                <c:pt idx="23">
                  <c:v>1916</c:v>
                </c:pt>
                <c:pt idx="24">
                  <c:v>1920</c:v>
                </c:pt>
                <c:pt idx="25">
                  <c:v>1924</c:v>
                </c:pt>
                <c:pt idx="26">
                  <c:v>1928</c:v>
                </c:pt>
                <c:pt idx="27">
                  <c:v>1932</c:v>
                </c:pt>
                <c:pt idx="28">
                  <c:v>1936</c:v>
                </c:pt>
                <c:pt idx="29">
                  <c:v>1940</c:v>
                </c:pt>
                <c:pt idx="30">
                  <c:v>1944</c:v>
                </c:pt>
                <c:pt idx="31">
                  <c:v>1948</c:v>
                </c:pt>
                <c:pt idx="32">
                  <c:v>1952</c:v>
                </c:pt>
                <c:pt idx="33">
                  <c:v>1956</c:v>
                </c:pt>
                <c:pt idx="34">
                  <c:v>1960</c:v>
                </c:pt>
                <c:pt idx="35">
                  <c:v>1964</c:v>
                </c:pt>
                <c:pt idx="36">
                  <c:v>1968</c:v>
                </c:pt>
                <c:pt idx="37">
                  <c:v>1972</c:v>
                </c:pt>
                <c:pt idx="38">
                  <c:v>1976</c:v>
                </c:pt>
                <c:pt idx="39">
                  <c:v>1980</c:v>
                </c:pt>
                <c:pt idx="40">
                  <c:v>1984</c:v>
                </c:pt>
                <c:pt idx="41">
                  <c:v>1988</c:v>
                </c:pt>
                <c:pt idx="42">
                  <c:v>1992</c:v>
                </c:pt>
                <c:pt idx="43">
                  <c:v>1996</c:v>
                </c:pt>
                <c:pt idx="44">
                  <c:v>2000</c:v>
                </c:pt>
                <c:pt idx="45">
                  <c:v>2004</c:v>
                </c:pt>
                <c:pt idx="46">
                  <c:v>2008</c:v>
                </c:pt>
              </c:numCache>
            </c:numRef>
          </c:cat>
          <c:val>
            <c:numRef>
              <c:f>Sheet1!$G$286:$G$332</c:f>
              <c:numCache>
                <c:formatCode>0.00%</c:formatCode>
                <c:ptCount val="47"/>
                <c:pt idx="0">
                  <c:v>0.30996819760570843</c:v>
                </c:pt>
                <c:pt idx="1">
                  <c:v>0.52515217795257474</c:v>
                </c:pt>
                <c:pt idx="2">
                  <c:v>0.56890047652891251</c:v>
                </c:pt>
                <c:pt idx="3">
                  <c:v>0.47347078715073404</c:v>
                </c:pt>
                <c:pt idx="4">
                  <c:v>0.60853097983050652</c:v>
                </c:pt>
                <c:pt idx="5">
                  <c:v>0.51455763182530501</c:v>
                </c:pt>
                <c:pt idx="6">
                  <c:v>0.47934778187231525</c:v>
                </c:pt>
                <c:pt idx="7">
                  <c:v>0.62764516364350253</c:v>
                </c:pt>
                <c:pt idx="8">
                  <c:v>0.49593088736009411</c:v>
                </c:pt>
                <c:pt idx="9">
                  <c:v>0.55213636434679503</c:v>
                </c:pt>
                <c:pt idx="10">
                  <c:v>0.65598508116708687</c:v>
                </c:pt>
                <c:pt idx="11">
                  <c:v>0.5806347915522263</c:v>
                </c:pt>
                <c:pt idx="12">
                  <c:v>0.63257836888588648</c:v>
                </c:pt>
                <c:pt idx="13">
                  <c:v>0.47877346774472618</c:v>
                </c:pt>
                <c:pt idx="14">
                  <c:v>0.51286245119758578</c:v>
                </c:pt>
                <c:pt idx="15">
                  <c:v>0.49603897759210186</c:v>
                </c:pt>
                <c:pt idx="16">
                  <c:v>0.51620144857278893</c:v>
                </c:pt>
                <c:pt idx="17">
                  <c:v>0.53170716299769716</c:v>
                </c:pt>
                <c:pt idx="18">
                  <c:v>0.53576370535154716</c:v>
                </c:pt>
                <c:pt idx="19">
                  <c:v>0.55463930349730639</c:v>
                </c:pt>
                <c:pt idx="20">
                  <c:v>0.57927943723352815</c:v>
                </c:pt>
                <c:pt idx="21">
                  <c:v>0.55341424882513168</c:v>
                </c:pt>
                <c:pt idx="22">
                  <c:v>0.61206236395314362</c:v>
                </c:pt>
                <c:pt idx="23">
                  <c:v>0.48573546298327896</c:v>
                </c:pt>
                <c:pt idx="24">
                  <c:v>0.64741293755155427</c:v>
                </c:pt>
                <c:pt idx="25">
                  <c:v>0.61910885199223276</c:v>
                </c:pt>
                <c:pt idx="26">
                  <c:v>0.69998155803906004</c:v>
                </c:pt>
                <c:pt idx="27">
                  <c:v>0.72675697179078647</c:v>
                </c:pt>
                <c:pt idx="28">
                  <c:v>0.78810520995660116</c:v>
                </c:pt>
                <c:pt idx="29">
                  <c:v>0.71129839857631016</c:v>
                </c:pt>
                <c:pt idx="30">
                  <c:v>0.68445185229410754</c:v>
                </c:pt>
                <c:pt idx="31">
                  <c:v>0.55315088163648185</c:v>
                </c:pt>
                <c:pt idx="32">
                  <c:v>0.71080577090904185</c:v>
                </c:pt>
                <c:pt idx="33">
                  <c:v>0.7237044523909606</c:v>
                </c:pt>
                <c:pt idx="34">
                  <c:v>0.56482757277736739</c:v>
                </c:pt>
                <c:pt idx="35">
                  <c:v>0.75222028087875059</c:v>
                </c:pt>
                <c:pt idx="36">
                  <c:v>0.54693412957759779</c:v>
                </c:pt>
                <c:pt idx="37">
                  <c:v>0.78445356888187967</c:v>
                </c:pt>
                <c:pt idx="38">
                  <c:v>0.55880053459307211</c:v>
                </c:pt>
                <c:pt idx="39">
                  <c:v>0.73967126036266018</c:v>
                </c:pt>
                <c:pt idx="40">
                  <c:v>0.79072049095441577</c:v>
                </c:pt>
                <c:pt idx="41">
                  <c:v>0.6852884282362548</c:v>
                </c:pt>
                <c:pt idx="42">
                  <c:v>0.62058119847189297</c:v>
                </c:pt>
                <c:pt idx="43">
                  <c:v>0.6295305334248581</c:v>
                </c:pt>
                <c:pt idx="44">
                  <c:v>0.5320094276567795</c:v>
                </c:pt>
                <c:pt idx="45">
                  <c:v>0.56255631018356844</c:v>
                </c:pt>
                <c:pt idx="46">
                  <c:v>0.64599133370115225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76-5B4D-BE6F-4E5C6EACA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8274064"/>
        <c:axId val="1"/>
      </c:lineChart>
      <c:catAx>
        <c:axId val="136827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368274064"/>
        <c:crosses val="autoZero"/>
        <c:crossBetween val="midCat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819523043803933"/>
          <c:y val="0.90466164133043014"/>
          <c:w val="0.75881744713250687"/>
          <c:h val="4.63230358512569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1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D4"/>
                </a:solidFill>
                <a:latin typeface="Helv"/>
                <a:ea typeface="Helv"/>
                <a:cs typeface="Helv"/>
              </a:defRPr>
            </a:pPr>
            <a:r>
              <a:rPr lang="en-US"/>
              <a:t>Eligible Voter Share of the U.S. Population</a:t>
            </a:r>
          </a:p>
        </c:rich>
      </c:tx>
      <c:layout>
        <c:manualLayout>
          <c:xMode val="edge"/>
          <c:yMode val="edge"/>
          <c:x val="0.25706598102001277"/>
          <c:y val="2.9340783738644245E-2"/>
        </c:manualLayout>
      </c:layout>
      <c:overlay val="0"/>
      <c:spPr>
        <a:noFill/>
        <a:ln w="25400">
          <a:solidFill>
            <a:srgbClr val="DD0806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550106735503414"/>
          <c:y val="0.16137431056254337"/>
          <c:w val="0.8469803998925276"/>
          <c:h val="0.613711393199975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Sheet1!$D$16</c:f>
              <c:strCache>
                <c:ptCount val="1"/>
                <c:pt idx="0">
                  <c:v>Eligible Voter Share of the Population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name>Eligible Voter Share Trend</c:name>
            <c:spPr>
              <a:ln w="38100">
                <a:solidFill>
                  <a:srgbClr val="0000D4"/>
                </a:solidFill>
                <a:prstDash val="solid"/>
              </a:ln>
            </c:spPr>
            <c:trendlineType val="poly"/>
            <c:order val="3"/>
            <c:dispRSqr val="1"/>
            <c:dispEq val="1"/>
            <c:trendlineLbl>
              <c:layout>
                <c:manualLayout>
                  <c:xMode val="edge"/>
                  <c:yMode val="edge"/>
                  <c:x val="0.34473588206152"/>
                  <c:y val="0.1931601596127413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Helv"/>
                        <a:ea typeface="Helv"/>
                        <a:cs typeface="Helv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Helv" charset="0"/>
                      </a:rPr>
                      <a:t>U.S. Eligible Voter Share Trend:</a:t>
                    </a:r>
                  </a:p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Helv"/>
                        <a:ea typeface="Helv"/>
                        <a:cs typeface="Helv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Helv" charset="0"/>
                      </a:rPr>
                      <a:t>y = 0.0001x</a:t>
                    </a:r>
                    <a:r>
                      <a:rPr lang="en-US" sz="1000" b="1" i="0" u="none" strike="noStrike" baseline="30000">
                        <a:solidFill>
                          <a:srgbClr val="000000"/>
                        </a:solidFill>
                        <a:latin typeface="Helv" charset="0"/>
                      </a:rPr>
                      <a:t>2</a:t>
                    </a: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Helv" charset="0"/>
                      </a:rPr>
                      <a:t> + 0.0092x + 0.0919</a:t>
                    </a:r>
                  </a:p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Helv"/>
                        <a:ea typeface="Helv"/>
                        <a:cs typeface="Helv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Helv" charset="0"/>
                      </a:rPr>
                      <a:t>R</a:t>
                    </a:r>
                    <a:r>
                      <a:rPr lang="en-US" sz="1000" b="1" i="0" u="none" strike="noStrike" baseline="30000">
                        <a:solidFill>
                          <a:srgbClr val="000000"/>
                        </a:solidFill>
                        <a:latin typeface="Helv" charset="0"/>
                      </a:rPr>
                      <a:t>2</a:t>
                    </a: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Helv" charset="0"/>
                      </a:rPr>
                      <a:t> = 0.9201</a:t>
                    </a:r>
                  </a:p>
                </c:rich>
              </c:tx>
              <c:numFmt formatCode="General" sourceLinked="0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trendlineLbl>
          </c:trendline>
          <c:cat>
            <c:numRef>
              <c:f>Sheet1!$A$17:$A$63</c:f>
              <c:numCache>
                <c:formatCode>General</c:formatCode>
                <c:ptCount val="47"/>
                <c:pt idx="0">
                  <c:v>1824</c:v>
                </c:pt>
                <c:pt idx="1">
                  <c:v>1828</c:v>
                </c:pt>
                <c:pt idx="2">
                  <c:v>1832</c:v>
                </c:pt>
                <c:pt idx="3">
                  <c:v>1836</c:v>
                </c:pt>
                <c:pt idx="4">
                  <c:v>1840</c:v>
                </c:pt>
                <c:pt idx="5">
                  <c:v>1844</c:v>
                </c:pt>
                <c:pt idx="6">
                  <c:v>1848</c:v>
                </c:pt>
                <c:pt idx="7">
                  <c:v>1852</c:v>
                </c:pt>
                <c:pt idx="8">
                  <c:v>1856</c:v>
                </c:pt>
                <c:pt idx="9">
                  <c:v>1860</c:v>
                </c:pt>
                <c:pt idx="10">
                  <c:v>1864</c:v>
                </c:pt>
                <c:pt idx="11">
                  <c:v>1868</c:v>
                </c:pt>
                <c:pt idx="12">
                  <c:v>1872</c:v>
                </c:pt>
                <c:pt idx="13">
                  <c:v>1876</c:v>
                </c:pt>
                <c:pt idx="14">
                  <c:v>1880</c:v>
                </c:pt>
                <c:pt idx="15">
                  <c:v>1884</c:v>
                </c:pt>
                <c:pt idx="16">
                  <c:v>1888</c:v>
                </c:pt>
                <c:pt idx="17">
                  <c:v>1892</c:v>
                </c:pt>
                <c:pt idx="18">
                  <c:v>1896</c:v>
                </c:pt>
                <c:pt idx="19">
                  <c:v>1900</c:v>
                </c:pt>
                <c:pt idx="20">
                  <c:v>1904</c:v>
                </c:pt>
                <c:pt idx="21">
                  <c:v>1908</c:v>
                </c:pt>
                <c:pt idx="22">
                  <c:v>1912</c:v>
                </c:pt>
                <c:pt idx="23">
                  <c:v>1916</c:v>
                </c:pt>
                <c:pt idx="24">
                  <c:v>1920</c:v>
                </c:pt>
                <c:pt idx="25">
                  <c:v>1924</c:v>
                </c:pt>
                <c:pt idx="26">
                  <c:v>1928</c:v>
                </c:pt>
                <c:pt idx="27">
                  <c:v>1932</c:v>
                </c:pt>
                <c:pt idx="28">
                  <c:v>1936</c:v>
                </c:pt>
                <c:pt idx="29">
                  <c:v>1940</c:v>
                </c:pt>
                <c:pt idx="30">
                  <c:v>1944</c:v>
                </c:pt>
                <c:pt idx="31">
                  <c:v>1948</c:v>
                </c:pt>
                <c:pt idx="32">
                  <c:v>1952</c:v>
                </c:pt>
                <c:pt idx="33">
                  <c:v>1956</c:v>
                </c:pt>
                <c:pt idx="34">
                  <c:v>1960</c:v>
                </c:pt>
                <c:pt idx="35">
                  <c:v>1964</c:v>
                </c:pt>
                <c:pt idx="36">
                  <c:v>1968</c:v>
                </c:pt>
                <c:pt idx="37">
                  <c:v>1972</c:v>
                </c:pt>
                <c:pt idx="38">
                  <c:v>1976</c:v>
                </c:pt>
                <c:pt idx="39">
                  <c:v>1980</c:v>
                </c:pt>
                <c:pt idx="40">
                  <c:v>1984</c:v>
                </c:pt>
                <c:pt idx="41">
                  <c:v>1988</c:v>
                </c:pt>
                <c:pt idx="42">
                  <c:v>1992</c:v>
                </c:pt>
                <c:pt idx="43">
                  <c:v>1996</c:v>
                </c:pt>
                <c:pt idx="44">
                  <c:v>2000</c:v>
                </c:pt>
                <c:pt idx="45">
                  <c:v>2004</c:v>
                </c:pt>
                <c:pt idx="46">
                  <c:v>2008</c:v>
                </c:pt>
              </c:numCache>
            </c:numRef>
          </c:cat>
          <c:val>
            <c:numRef>
              <c:f>Sheet1!$D$17:$D$63</c:f>
              <c:numCache>
                <c:formatCode>0.00%</c:formatCode>
                <c:ptCount val="47"/>
                <c:pt idx="0">
                  <c:v>0.12123873417724459</c:v>
                </c:pt>
                <c:pt idx="1">
                  <c:v>0.15435898682323529</c:v>
                </c:pt>
                <c:pt idx="2">
                  <c:v>0.17051956302351468</c:v>
                </c:pt>
                <c:pt idx="3">
                  <c:v>0.17048083057739419</c:v>
                </c:pt>
                <c:pt idx="4">
                  <c:v>0.17553341349725426</c:v>
                </c:pt>
                <c:pt idx="5">
                  <c:v>0.17333899207438769</c:v>
                </c:pt>
                <c:pt idx="6">
                  <c:v>0.16294666136771607</c:v>
                </c:pt>
                <c:pt idx="7">
                  <c:v>0.1679095576536476</c:v>
                </c:pt>
                <c:pt idx="8">
                  <c:v>0.18443096550378074</c:v>
                </c:pt>
                <c:pt idx="9">
                  <c:v>0.18341705633798491</c:v>
                </c:pt>
                <c:pt idx="10">
                  <c:v>0.16006111690440211</c:v>
                </c:pt>
                <c:pt idx="11">
                  <c:v>0.19788990363104964</c:v>
                </c:pt>
                <c:pt idx="12">
                  <c:v>0.22194370866313179</c:v>
                </c:pt>
                <c:pt idx="13">
                  <c:v>0.22524875176192866</c:v>
                </c:pt>
                <c:pt idx="14">
                  <c:v>0.22308527619228427</c:v>
                </c:pt>
                <c:pt idx="15">
                  <c:v>0.22827163738851075</c:v>
                </c:pt>
                <c:pt idx="16">
                  <c:v>0.23002081388257409</c:v>
                </c:pt>
                <c:pt idx="17">
                  <c:v>0.24088005747885047</c:v>
                </c:pt>
                <c:pt idx="18">
                  <c:v>0.24322539231516729</c:v>
                </c:pt>
                <c:pt idx="19">
                  <c:v>0.24374720231342112</c:v>
                </c:pt>
                <c:pt idx="20">
                  <c:v>0.23704991994946709</c:v>
                </c:pt>
                <c:pt idx="21">
                  <c:v>0.24261238845832059</c:v>
                </c:pt>
                <c:pt idx="22">
                  <c:v>0.24933974620010804</c:v>
                </c:pt>
                <c:pt idx="23">
                  <c:v>0.2861354247346285</c:v>
                </c:pt>
                <c:pt idx="24">
                  <c:v>0.48469596684033944</c:v>
                </c:pt>
                <c:pt idx="25">
                  <c:v>0.54807657972254098</c:v>
                </c:pt>
                <c:pt idx="26">
                  <c:v>0.53569199137863077</c:v>
                </c:pt>
                <c:pt idx="27">
                  <c:v>0.55195290982691469</c:v>
                </c:pt>
                <c:pt idx="28">
                  <c:v>0.55739054783204667</c:v>
                </c:pt>
                <c:pt idx="29">
                  <c:v>0.56064602144293774</c:v>
                </c:pt>
                <c:pt idx="30">
                  <c:v>0.57452410850781699</c:v>
                </c:pt>
                <c:pt idx="31">
                  <c:v>0.58576726472013407</c:v>
                </c:pt>
                <c:pt idx="32">
                  <c:v>0.5837604212591716</c:v>
                </c:pt>
                <c:pt idx="33">
                  <c:v>0.57732664880872431</c:v>
                </c:pt>
                <c:pt idx="34">
                  <c:v>0.57621225085133565</c:v>
                </c:pt>
                <c:pt idx="35">
                  <c:v>0.57028863306200317</c:v>
                </c:pt>
                <c:pt idx="36">
                  <c:v>0.57669094400676735</c:v>
                </c:pt>
                <c:pt idx="37">
                  <c:v>0.64578033581541827</c:v>
                </c:pt>
                <c:pt idx="38">
                  <c:v>0.67080788813367631</c:v>
                </c:pt>
                <c:pt idx="39">
                  <c:v>0.69519504965567547</c:v>
                </c:pt>
                <c:pt idx="40">
                  <c:v>0.71171146202585844</c:v>
                </c:pt>
                <c:pt idx="41">
                  <c:v>0.71938930880255725</c:v>
                </c:pt>
                <c:pt idx="42">
                  <c:v>0.71651493046344439</c:v>
                </c:pt>
                <c:pt idx="43">
                  <c:v>0.70649968111721295</c:v>
                </c:pt>
                <c:pt idx="44">
                  <c:v>0.70631703750486596</c:v>
                </c:pt>
                <c:pt idx="45">
                  <c:v>0.74185956373364303</c:v>
                </c:pt>
                <c:pt idx="46">
                  <c:v>0.75763215769063208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D2-184C-888B-55CB84D53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780976"/>
        <c:axId val="1"/>
      </c:lineChart>
      <c:catAx>
        <c:axId val="145578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455780976"/>
        <c:crosses val="autoZero"/>
        <c:crossBetween val="midCat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437550944521345"/>
          <c:y val="0.85332779373223688"/>
          <c:w val="0.62409082097344137"/>
          <c:h val="4.890130623107374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chemeClr val="accent1"/>
                </a:solidFill>
              </a:rPr>
              <a:t>U.S. Presidential Election</a:t>
            </a:r>
            <a:r>
              <a:rPr lang="en-US" sz="1600" baseline="0">
                <a:solidFill>
                  <a:schemeClr val="accent1"/>
                </a:solidFill>
              </a:rPr>
              <a:t> </a:t>
            </a:r>
            <a:r>
              <a:rPr lang="en-US" sz="1600">
                <a:solidFill>
                  <a:schemeClr val="accent1"/>
                </a:solidFill>
              </a:rPr>
              <a:t>Legitimacy Standards</a:t>
            </a:r>
          </a:p>
        </c:rich>
      </c:tx>
      <c:layout>
        <c:manualLayout>
          <c:xMode val="edge"/>
          <c:yMode val="edge"/>
          <c:x val="0.2202264077953103"/>
          <c:y val="3.4870398285562369E-2"/>
        </c:manualLayout>
      </c:layout>
      <c:overlay val="0"/>
      <c:spPr>
        <a:noFill/>
        <a:ln w="28575">
          <a:solidFill>
            <a:srgbClr val="C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998643040307254E-2"/>
          <c:y val="0.13891861594428798"/>
          <c:w val="0.88233317513619303"/>
          <c:h val="0.7091207254331191"/>
        </c:manualLayout>
      </c:layout>
      <c:lineChart>
        <c:grouping val="standard"/>
        <c:varyColors val="0"/>
        <c:ser>
          <c:idx val="0"/>
          <c:order val="0"/>
          <c:tx>
            <c:strRef>
              <c:f>Sheet3!$I$63</c:f>
              <c:strCache>
                <c:ptCount val="1"/>
                <c:pt idx="0">
                  <c:v>Political Legtimacy Affirmed</c:v>
                </c:pt>
              </c:strCache>
            </c:strRef>
          </c:tx>
          <c:spPr>
            <a:ln w="412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Sheet3!$J$62:$Z$62</c:f>
              <c:numCache>
                <c:formatCode>0.00%</c:formatCode>
                <c:ptCount val="17"/>
                <c:pt idx="0">
                  <c:v>0.51</c:v>
                </c:pt>
                <c:pt idx="1">
                  <c:v>0.52</c:v>
                </c:pt>
                <c:pt idx="2">
                  <c:v>0.53</c:v>
                </c:pt>
                <c:pt idx="3">
                  <c:v>0.54</c:v>
                </c:pt>
                <c:pt idx="4">
                  <c:v>0.55000000000000004</c:v>
                </c:pt>
                <c:pt idx="5">
                  <c:v>0.56000000000000005</c:v>
                </c:pt>
                <c:pt idx="6">
                  <c:v>0.56999999999999995</c:v>
                </c:pt>
                <c:pt idx="7">
                  <c:v>0.57999999999999996</c:v>
                </c:pt>
                <c:pt idx="8">
                  <c:v>0.59</c:v>
                </c:pt>
                <c:pt idx="9">
                  <c:v>0.6</c:v>
                </c:pt>
                <c:pt idx="10">
                  <c:v>0.61</c:v>
                </c:pt>
                <c:pt idx="11">
                  <c:v>0.62</c:v>
                </c:pt>
                <c:pt idx="12">
                  <c:v>0.63</c:v>
                </c:pt>
                <c:pt idx="13">
                  <c:v>0.64</c:v>
                </c:pt>
                <c:pt idx="14">
                  <c:v>0.65</c:v>
                </c:pt>
                <c:pt idx="15">
                  <c:v>0.66</c:v>
                </c:pt>
                <c:pt idx="16">
                  <c:v>0.67</c:v>
                </c:pt>
              </c:numCache>
            </c:numRef>
          </c:cat>
          <c:val>
            <c:numRef>
              <c:f>Sheet3!$J$63:$Z$63</c:f>
              <c:numCache>
                <c:formatCode>0.00%</c:formatCode>
                <c:ptCount val="17"/>
                <c:pt idx="0">
                  <c:v>0.93333333333333335</c:v>
                </c:pt>
                <c:pt idx="1">
                  <c:v>0.88888888888888884</c:v>
                </c:pt>
                <c:pt idx="2">
                  <c:v>0.73333333333333328</c:v>
                </c:pt>
                <c:pt idx="3">
                  <c:v>0.73333333333333328</c:v>
                </c:pt>
                <c:pt idx="4">
                  <c:v>0.62222222222222223</c:v>
                </c:pt>
                <c:pt idx="5">
                  <c:v>0.57777777777777772</c:v>
                </c:pt>
                <c:pt idx="6">
                  <c:v>0.48888888888888887</c:v>
                </c:pt>
                <c:pt idx="7">
                  <c:v>0.44444444444444442</c:v>
                </c:pt>
                <c:pt idx="8">
                  <c:v>0.4</c:v>
                </c:pt>
                <c:pt idx="9">
                  <c:v>0.31111111111111112</c:v>
                </c:pt>
                <c:pt idx="10">
                  <c:v>0.28888888888888886</c:v>
                </c:pt>
                <c:pt idx="11">
                  <c:v>0.28888888888888886</c:v>
                </c:pt>
                <c:pt idx="12">
                  <c:v>0.26666666666666666</c:v>
                </c:pt>
                <c:pt idx="13">
                  <c:v>0.2</c:v>
                </c:pt>
                <c:pt idx="14">
                  <c:v>0.15555555555555556</c:v>
                </c:pt>
                <c:pt idx="15">
                  <c:v>8.8888888888888892E-2</c:v>
                </c:pt>
                <c:pt idx="16">
                  <c:v>8.8888888888888892E-2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90-3947-BC2C-C099051CB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370912"/>
        <c:axId val="1455782416"/>
      </c:lineChart>
      <c:catAx>
        <c:axId val="566370912"/>
        <c:scaling>
          <c:orientation val="minMax"/>
        </c:scaling>
        <c:delete val="0"/>
        <c:axPos val="b"/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5782416"/>
        <c:crosses val="autoZero"/>
        <c:auto val="1"/>
        <c:lblAlgn val="ctr"/>
        <c:lblOffset val="100"/>
        <c:tickLblSkip val="1"/>
        <c:noMultiLvlLbl val="0"/>
      </c:catAx>
      <c:valAx>
        <c:axId val="1455782416"/>
        <c:scaling>
          <c:orientation val="minMax"/>
        </c:scaling>
        <c:delete val="0"/>
        <c:axPos val="l"/>
        <c:majorGridlines>
          <c:spPr>
            <a:ln w="1587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370912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solidFill>
        <a:schemeClr val="tx1"/>
      </a:solidFill>
      <a:round/>
    </a:ln>
    <a:effectLst/>
  </c:spPr>
  <c:txPr>
    <a:bodyPr/>
    <a:lstStyle/>
    <a:p>
      <a:pPr>
        <a:defRPr sz="11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D4"/>
                </a:solidFill>
                <a:latin typeface="Helv"/>
                <a:ea typeface="Helv"/>
                <a:cs typeface="Helv"/>
              </a:defRPr>
            </a:pPr>
            <a:r>
              <a:rPr lang="en-US"/>
              <a:t>U.S. Presidential Election Voter Turnout Rate</a:t>
            </a:r>
          </a:p>
        </c:rich>
      </c:tx>
      <c:layout>
        <c:manualLayout>
          <c:xMode val="edge"/>
          <c:yMode val="edge"/>
          <c:x val="0.20269443406317256"/>
          <c:y val="2.758076293094942E-2"/>
        </c:manualLayout>
      </c:layout>
      <c:overlay val="0"/>
      <c:spPr>
        <a:noFill/>
        <a:ln w="25400">
          <a:solidFill>
            <a:srgbClr val="DD0806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623323066613402"/>
          <c:y val="0.11947276667633612"/>
          <c:w val="0.84987654161887694"/>
          <c:h val="0.71769226215144155"/>
        </c:manualLayout>
      </c:layout>
      <c:lineChart>
        <c:grouping val="standard"/>
        <c:varyColors val="0"/>
        <c:ser>
          <c:idx val="0"/>
          <c:order val="0"/>
          <c:tx>
            <c:strRef>
              <c:f>Sheet2!$B$2</c:f>
              <c:strCache>
                <c:ptCount val="1"/>
                <c:pt idx="0">
                  <c:v>Voter Turnout Rate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D4"/>
              </a:solidFill>
              <a:ln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trendline>
            <c:name>U.S. Turnout Rate Trend</c:name>
            <c:spPr>
              <a:ln w="38100">
                <a:solidFill>
                  <a:srgbClr val="0000D4"/>
                </a:solidFill>
                <a:prstDash val="solid"/>
              </a:ln>
            </c:spPr>
            <c:trendlineType val="poly"/>
            <c:order val="3"/>
            <c:dispRSqr val="1"/>
            <c:dispEq val="1"/>
            <c:trendlineLbl>
              <c:layout>
                <c:manualLayout>
                  <c:x val="-0.25535690812789152"/>
                  <c:y val="0.30598918556233101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Helv"/>
                        <a:ea typeface="Helv"/>
                        <a:cs typeface="Helv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Helv" charset="0"/>
                      </a:rPr>
                      <a:t>U.S. Turnout Rate Trend:</a:t>
                    </a:r>
                  </a:p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Helv"/>
                        <a:ea typeface="Helv"/>
                        <a:cs typeface="Helv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Helv" charset="0"/>
                      </a:rPr>
                      <a:t>y = 3E-05x</a:t>
                    </a:r>
                    <a:r>
                      <a:rPr lang="en-US" sz="1000" b="1" i="0" u="none" strike="noStrike" baseline="30000">
                        <a:solidFill>
                          <a:srgbClr val="000000"/>
                        </a:solidFill>
                        <a:latin typeface="Helv" charset="0"/>
                      </a:rPr>
                      <a:t>3</a:t>
                    </a: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Helv" charset="0"/>
                      </a:rPr>
                      <a:t> - 0.0026x</a:t>
                    </a:r>
                    <a:r>
                      <a:rPr lang="en-US" sz="1000" b="1" i="0" u="none" strike="noStrike" baseline="30000">
                        <a:solidFill>
                          <a:srgbClr val="000000"/>
                        </a:solidFill>
                        <a:latin typeface="Helv" charset="0"/>
                      </a:rPr>
                      <a:t>2</a:t>
                    </a: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Helv" charset="0"/>
                      </a:rPr>
                      <a:t> + 0.0522x + 0.4452</a:t>
                    </a:r>
                  </a:p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Helv"/>
                        <a:ea typeface="Helv"/>
                        <a:cs typeface="Helv"/>
                      </a:defRPr>
                    </a:pP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Helv" charset="0"/>
                      </a:rPr>
                      <a:t>R</a:t>
                    </a:r>
                    <a:r>
                      <a:rPr lang="en-US" sz="1000" b="1" i="0" u="none" strike="noStrike" baseline="30000">
                        <a:solidFill>
                          <a:srgbClr val="000000"/>
                        </a:solidFill>
                        <a:latin typeface="Helv" charset="0"/>
                      </a:rPr>
                      <a:t>2</a:t>
                    </a:r>
                    <a:r>
                      <a:rPr lang="en-US" sz="1000" b="1" i="0" u="none" strike="noStrike" baseline="0">
                        <a:solidFill>
                          <a:srgbClr val="000000"/>
                        </a:solidFill>
                        <a:latin typeface="Helv" charset="0"/>
                      </a:rPr>
                      <a:t> = 0.6089</a:t>
                    </a:r>
                  </a:p>
                </c:rich>
              </c:tx>
              <c:numFmt formatCode="General" sourceLinked="0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trendlineLbl>
          </c:trendline>
          <c:cat>
            <c:numRef>
              <c:f>Sheet2!$A$3:$A$55</c:f>
              <c:numCache>
                <c:formatCode>General</c:formatCode>
                <c:ptCount val="53"/>
                <c:pt idx="0">
                  <c:v>1824</c:v>
                </c:pt>
                <c:pt idx="1">
                  <c:v>1828</c:v>
                </c:pt>
                <c:pt idx="2">
                  <c:v>1832</c:v>
                </c:pt>
                <c:pt idx="3">
                  <c:v>1836</c:v>
                </c:pt>
                <c:pt idx="4">
                  <c:v>1840</c:v>
                </c:pt>
                <c:pt idx="5">
                  <c:v>1844</c:v>
                </c:pt>
                <c:pt idx="6">
                  <c:v>1848</c:v>
                </c:pt>
                <c:pt idx="7">
                  <c:v>1852</c:v>
                </c:pt>
                <c:pt idx="8">
                  <c:v>1856</c:v>
                </c:pt>
                <c:pt idx="9">
                  <c:v>1860</c:v>
                </c:pt>
                <c:pt idx="10">
                  <c:v>1864</c:v>
                </c:pt>
                <c:pt idx="11">
                  <c:v>1868</c:v>
                </c:pt>
                <c:pt idx="12">
                  <c:v>1872</c:v>
                </c:pt>
                <c:pt idx="13">
                  <c:v>1876</c:v>
                </c:pt>
                <c:pt idx="14">
                  <c:v>1880</c:v>
                </c:pt>
                <c:pt idx="15">
                  <c:v>1884</c:v>
                </c:pt>
                <c:pt idx="16">
                  <c:v>1888</c:v>
                </c:pt>
                <c:pt idx="17">
                  <c:v>1892</c:v>
                </c:pt>
                <c:pt idx="18">
                  <c:v>1896</c:v>
                </c:pt>
                <c:pt idx="19">
                  <c:v>1900</c:v>
                </c:pt>
                <c:pt idx="20">
                  <c:v>1904</c:v>
                </c:pt>
                <c:pt idx="21">
                  <c:v>1908</c:v>
                </c:pt>
                <c:pt idx="22">
                  <c:v>1912</c:v>
                </c:pt>
                <c:pt idx="23">
                  <c:v>1916</c:v>
                </c:pt>
                <c:pt idx="24">
                  <c:v>1920</c:v>
                </c:pt>
                <c:pt idx="25">
                  <c:v>1924</c:v>
                </c:pt>
                <c:pt idx="26">
                  <c:v>1928</c:v>
                </c:pt>
                <c:pt idx="27">
                  <c:v>1932</c:v>
                </c:pt>
                <c:pt idx="28">
                  <c:v>1936</c:v>
                </c:pt>
                <c:pt idx="29">
                  <c:v>1940</c:v>
                </c:pt>
                <c:pt idx="30">
                  <c:v>1944</c:v>
                </c:pt>
                <c:pt idx="31">
                  <c:v>1948</c:v>
                </c:pt>
                <c:pt idx="32">
                  <c:v>1952</c:v>
                </c:pt>
                <c:pt idx="33">
                  <c:v>1956</c:v>
                </c:pt>
                <c:pt idx="34">
                  <c:v>1960</c:v>
                </c:pt>
                <c:pt idx="35">
                  <c:v>1964</c:v>
                </c:pt>
                <c:pt idx="36">
                  <c:v>1968</c:v>
                </c:pt>
                <c:pt idx="37">
                  <c:v>1972</c:v>
                </c:pt>
                <c:pt idx="38">
                  <c:v>1976</c:v>
                </c:pt>
                <c:pt idx="39">
                  <c:v>1980</c:v>
                </c:pt>
                <c:pt idx="40">
                  <c:v>1984</c:v>
                </c:pt>
                <c:pt idx="41">
                  <c:v>1988</c:v>
                </c:pt>
                <c:pt idx="42">
                  <c:v>1992</c:v>
                </c:pt>
                <c:pt idx="43">
                  <c:v>1996</c:v>
                </c:pt>
                <c:pt idx="44">
                  <c:v>2000</c:v>
                </c:pt>
                <c:pt idx="45">
                  <c:v>2004</c:v>
                </c:pt>
                <c:pt idx="46">
                  <c:v>2008</c:v>
                </c:pt>
                <c:pt idx="47">
                  <c:v>2012</c:v>
                </c:pt>
                <c:pt idx="48">
                  <c:v>2016</c:v>
                </c:pt>
                <c:pt idx="49">
                  <c:v>2020</c:v>
                </c:pt>
                <c:pt idx="50">
                  <c:v>2024</c:v>
                </c:pt>
                <c:pt idx="51">
                  <c:v>2028</c:v>
                </c:pt>
                <c:pt idx="52">
                  <c:v>2032</c:v>
                </c:pt>
              </c:numCache>
            </c:numRef>
          </c:cat>
          <c:val>
            <c:numRef>
              <c:f>Sheet2!$B$3:$B$55</c:f>
              <c:numCache>
                <c:formatCode>0.0000</c:formatCode>
                <c:ptCount val="53"/>
                <c:pt idx="0">
                  <c:v>0.26900000000000002</c:v>
                </c:pt>
                <c:pt idx="1">
                  <c:v>0.57599999999999996</c:v>
                </c:pt>
                <c:pt idx="2">
                  <c:v>0.55400000000000005</c:v>
                </c:pt>
                <c:pt idx="3">
                  <c:v>0.57799999999999996</c:v>
                </c:pt>
                <c:pt idx="4">
                  <c:v>0.80200000000000005</c:v>
                </c:pt>
                <c:pt idx="5">
                  <c:v>0.78900000000000003</c:v>
                </c:pt>
                <c:pt idx="6">
                  <c:v>0.72699999999999998</c:v>
                </c:pt>
                <c:pt idx="7">
                  <c:v>0.69499999999999995</c:v>
                </c:pt>
                <c:pt idx="8">
                  <c:v>0.78900000000000003</c:v>
                </c:pt>
                <c:pt idx="9">
                  <c:v>0.81200000000000006</c:v>
                </c:pt>
                <c:pt idx="10">
                  <c:v>0.73799999999999999</c:v>
                </c:pt>
                <c:pt idx="11">
                  <c:v>0.78100000000000003</c:v>
                </c:pt>
                <c:pt idx="12">
                  <c:v>0.71299999999999997</c:v>
                </c:pt>
                <c:pt idx="13">
                  <c:v>0.81799999999999995</c:v>
                </c:pt>
                <c:pt idx="14">
                  <c:v>0.79400000000000004</c:v>
                </c:pt>
                <c:pt idx="15">
                  <c:v>0.77500000000000002</c:v>
                </c:pt>
                <c:pt idx="16">
                  <c:v>0.79300000000000004</c:v>
                </c:pt>
                <c:pt idx="17">
                  <c:v>0.747</c:v>
                </c:pt>
                <c:pt idx="18">
                  <c:v>0.79300000000000004</c:v>
                </c:pt>
                <c:pt idx="19">
                  <c:v>0.73199999999999998</c:v>
                </c:pt>
                <c:pt idx="20">
                  <c:v>0.65200000000000002</c:v>
                </c:pt>
                <c:pt idx="21">
                  <c:v>0.65400000000000003</c:v>
                </c:pt>
                <c:pt idx="22">
                  <c:v>0.58799999999999997</c:v>
                </c:pt>
                <c:pt idx="23">
                  <c:v>0.61599999999999999</c:v>
                </c:pt>
                <c:pt idx="24">
                  <c:v>0.49199999999999999</c:v>
                </c:pt>
                <c:pt idx="25">
                  <c:v>0.46899999999999997</c:v>
                </c:pt>
                <c:pt idx="26">
                  <c:v>0.56899999999999995</c:v>
                </c:pt>
                <c:pt idx="27">
                  <c:v>0.56899999999999995</c:v>
                </c:pt>
                <c:pt idx="28">
                  <c:v>0.61</c:v>
                </c:pt>
                <c:pt idx="29">
                  <c:v>0.625</c:v>
                </c:pt>
                <c:pt idx="30">
                  <c:v>0.55900000000000005</c:v>
                </c:pt>
                <c:pt idx="31">
                  <c:v>0.53</c:v>
                </c:pt>
                <c:pt idx="32">
                  <c:v>0.63300000000000001</c:v>
                </c:pt>
                <c:pt idx="33">
                  <c:v>0.60499999999999998</c:v>
                </c:pt>
                <c:pt idx="34">
                  <c:v>0.63100000000000001</c:v>
                </c:pt>
                <c:pt idx="35">
                  <c:v>0.61899999999999999</c:v>
                </c:pt>
                <c:pt idx="36">
                  <c:v>0.60799999999999998</c:v>
                </c:pt>
                <c:pt idx="37">
                  <c:v>0.55200000000000005</c:v>
                </c:pt>
                <c:pt idx="38">
                  <c:v>0.53600000000000003</c:v>
                </c:pt>
                <c:pt idx="39">
                  <c:v>0.52600000000000002</c:v>
                </c:pt>
                <c:pt idx="40">
                  <c:v>0.53100000000000003</c:v>
                </c:pt>
                <c:pt idx="41">
                  <c:v>0.501</c:v>
                </c:pt>
                <c:pt idx="42">
                  <c:v>0.55100000000000005</c:v>
                </c:pt>
                <c:pt idx="43">
                  <c:v>0.49099999999999999</c:v>
                </c:pt>
                <c:pt idx="44">
                  <c:v>0.51300000000000001</c:v>
                </c:pt>
                <c:pt idx="45">
                  <c:v>0.55300000000000005</c:v>
                </c:pt>
                <c:pt idx="46">
                  <c:v>0.56799999999999995</c:v>
                </c:pt>
                <c:pt idx="47">
                  <c:v>0.54900000000000004</c:v>
                </c:pt>
                <c:pt idx="48">
                  <c:v>0.55700000000000005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A6-AA42-8977-CA2A8BBD7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099328"/>
        <c:axId val="1"/>
      </c:lineChart>
      <c:catAx>
        <c:axId val="150109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Helv"/>
                <a:ea typeface="Helv"/>
                <a:cs typeface="Helv"/>
              </a:defRPr>
            </a:pPr>
            <a:endParaRPr lang="en-US"/>
          </a:p>
        </c:txPr>
        <c:crossAx val="1501099328"/>
        <c:crosses val="autoZero"/>
        <c:crossBetween val="midCat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230537263038516"/>
          <c:y val="0.9334245561077017"/>
          <c:w val="0.55716329239532458"/>
          <c:h val="3.244939341826413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1" i="0" u="none" strike="noStrike" baseline="0">
              <a:solidFill>
                <a:srgbClr val="000000"/>
              </a:solidFill>
              <a:latin typeface="Helv"/>
              <a:ea typeface="Helv"/>
              <a:cs typeface="Helv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812800</xdr:colOff>
      <xdr:row>182</xdr:row>
      <xdr:rowOff>25400</xdr:rowOff>
    </xdr:from>
    <xdr:to>
      <xdr:col>13</xdr:col>
      <xdr:colOff>203200</xdr:colOff>
      <xdr:row>203</xdr:row>
      <xdr:rowOff>50800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FC2FA36A-D21D-A444-A05C-D942ACA590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812800</xdr:colOff>
      <xdr:row>205</xdr:row>
      <xdr:rowOff>50800</xdr:rowOff>
    </xdr:from>
    <xdr:to>
      <xdr:col>13</xdr:col>
      <xdr:colOff>241300</xdr:colOff>
      <xdr:row>227</xdr:row>
      <xdr:rowOff>76200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BCABAC61-E894-AE4F-8130-72C70CDB92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812800</xdr:colOff>
      <xdr:row>229</xdr:row>
      <xdr:rowOff>25400</xdr:rowOff>
    </xdr:from>
    <xdr:to>
      <xdr:col>13</xdr:col>
      <xdr:colOff>241300</xdr:colOff>
      <xdr:row>252</xdr:row>
      <xdr:rowOff>25400</xdr:rowOff>
    </xdr:to>
    <xdr:graphicFrame macro="">
      <xdr:nvGraphicFramePr>
        <xdr:cNvPr id="1030" name="Chart 6">
          <a:extLst>
            <a:ext uri="{FF2B5EF4-FFF2-40B4-BE49-F238E27FC236}">
              <a16:creationId xmlns:a16="http://schemas.microsoft.com/office/drawing/2014/main" id="{D4D9D52C-A21A-1041-BAB1-D9616667EA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50800</xdr:colOff>
      <xdr:row>301</xdr:row>
      <xdr:rowOff>152400</xdr:rowOff>
    </xdr:from>
    <xdr:to>
      <xdr:col>15</xdr:col>
      <xdr:colOff>571500</xdr:colOff>
      <xdr:row>323</xdr:row>
      <xdr:rowOff>63500</xdr:rowOff>
    </xdr:to>
    <xdr:graphicFrame macro="">
      <xdr:nvGraphicFramePr>
        <xdr:cNvPr id="1031" name="Chart 7">
          <a:extLst>
            <a:ext uri="{FF2B5EF4-FFF2-40B4-BE49-F238E27FC236}">
              <a16:creationId xmlns:a16="http://schemas.microsoft.com/office/drawing/2014/main" id="{2E8BE316-BA53-4040-B556-D3546F927E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787400</xdr:colOff>
      <xdr:row>152</xdr:row>
      <xdr:rowOff>0</xdr:rowOff>
    </xdr:from>
    <xdr:to>
      <xdr:col>13</xdr:col>
      <xdr:colOff>114300</xdr:colOff>
      <xdr:row>177</xdr:row>
      <xdr:rowOff>114300</xdr:rowOff>
    </xdr:to>
    <xdr:graphicFrame macro="">
      <xdr:nvGraphicFramePr>
        <xdr:cNvPr id="1033" name="Chart 9">
          <a:extLst>
            <a:ext uri="{FF2B5EF4-FFF2-40B4-BE49-F238E27FC236}">
              <a16:creationId xmlns:a16="http://schemas.microsoft.com/office/drawing/2014/main" id="{076369F7-CB58-5A4B-BCE0-90B083A6D0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0.03033</cdr:x>
      <cdr:y>0.92327</cdr:y>
    </cdr:from>
    <cdr:to>
      <cdr:x>0.22428</cdr:x>
      <cdr:y>0.96745</cdr:y>
    </cdr:to>
    <cdr:sp macro="" textlink="">
      <cdr:nvSpPr>
        <cdr:cNvPr id="2049" name="Text Box 1">
          <a:extLst xmlns:a="http://schemas.openxmlformats.org/drawingml/2006/main">
            <a:ext uri="{FF2B5EF4-FFF2-40B4-BE49-F238E27FC236}">
              <a16:creationId xmlns:a16="http://schemas.microsoft.com/office/drawing/2014/main" id="{C278575F-28ED-554A-A9F4-3D908B25A4A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341" y="3974954"/>
          <a:ext cx="1677368" cy="190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25" b="1" i="0" u="none" strike="noStrike" baseline="0">
              <a:solidFill>
                <a:srgbClr val="000000"/>
              </a:solidFill>
              <a:latin typeface="Helv" charset="0"/>
            </a:rPr>
            <a:t>Source</a:t>
          </a:r>
          <a:r>
            <a:rPr lang="en-US" sz="1025" b="0" i="0" u="none" strike="noStrike" baseline="0">
              <a:solidFill>
                <a:srgbClr val="000000"/>
              </a:solidFill>
              <a:latin typeface="Helv" charset="0"/>
            </a:rPr>
            <a:t>:  U.S. Census Bureau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0.24452</cdr:x>
      <cdr:y>0.04695</cdr:y>
    </cdr:from>
    <cdr:to>
      <cdr:x>0.7913</cdr:x>
      <cdr:y>0.10608</cdr:y>
    </cdr:to>
    <cdr:sp macro="" textlink="">
      <cdr:nvSpPr>
        <cdr:cNvPr id="7169" name="Text Box 1">
          <a:extLst xmlns:a="http://schemas.openxmlformats.org/drawingml/2006/main">
            <a:ext uri="{FF2B5EF4-FFF2-40B4-BE49-F238E27FC236}">
              <a16:creationId xmlns:a16="http://schemas.microsoft.com/office/drawing/2014/main" id="{E7210030-2EA7-614B-9F99-708C80B31EE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4126" y="211652"/>
          <a:ext cx="4749762" cy="2666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DD0806" mc:Ignorable="a14" a14:legacySpreadsheetColorIndex="10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27432" rIns="27432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600" b="1" i="0" u="none" strike="noStrike" baseline="0">
              <a:solidFill>
                <a:srgbClr val="0000D4"/>
              </a:solidFill>
              <a:latin typeface="Helv" charset="0"/>
            </a:rPr>
            <a:t>Dominant Party Candidate Popular Vote Share</a:t>
          </a:r>
        </a:p>
      </cdr:txBody>
    </cdr:sp>
  </cdr:relSizeAnchor>
  <cdr:relSizeAnchor xmlns:cdr="http://schemas.openxmlformats.org/drawingml/2006/chartDrawing">
    <cdr:from>
      <cdr:x>0.01153</cdr:x>
      <cdr:y>0.94328</cdr:y>
    </cdr:from>
    <cdr:to>
      <cdr:x>0.2045</cdr:x>
      <cdr:y>0.98556</cdr:y>
    </cdr:to>
    <cdr:sp macro="" textlink="">
      <cdr:nvSpPr>
        <cdr:cNvPr id="7170" name="Text Box 2">
          <a:extLst xmlns:a="http://schemas.openxmlformats.org/drawingml/2006/main">
            <a:ext uri="{FF2B5EF4-FFF2-40B4-BE49-F238E27FC236}">
              <a16:creationId xmlns:a16="http://schemas.microsoft.com/office/drawing/2014/main" id="{592A402B-4D50-AA40-987A-F40F45BD02A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165" y="4252779"/>
          <a:ext cx="1676260" cy="1905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0" bIns="2286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Helv" charset="0"/>
            </a:rPr>
            <a:t>Source</a:t>
          </a:r>
          <a:r>
            <a:rPr lang="en-US" sz="1050" b="0" i="0" u="none" strike="noStrike" baseline="0">
              <a:solidFill>
                <a:srgbClr val="000000"/>
              </a:solidFill>
              <a:latin typeface="Helv" charset="0"/>
            </a:rPr>
            <a:t>:  U.S. Census Bureau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0.28504</cdr:x>
      <cdr:y>0.04117</cdr:y>
    </cdr:from>
    <cdr:to>
      <cdr:x>0.7031</cdr:x>
      <cdr:y>0.08715</cdr:y>
    </cdr:to>
    <cdr:sp macro="" textlink="">
      <cdr:nvSpPr>
        <cdr:cNvPr id="10241" name="Text Box 1">
          <a:extLst xmlns:a="http://schemas.openxmlformats.org/drawingml/2006/main">
            <a:ext uri="{FF2B5EF4-FFF2-40B4-BE49-F238E27FC236}">
              <a16:creationId xmlns:a16="http://schemas.microsoft.com/office/drawing/2014/main" id="{283519EB-EAB6-4046-9C19-2D8DF9C1438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6119" y="192926"/>
          <a:ext cx="3631540" cy="2154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DD0806" mc:Ignorable="a14" a14:legacySpreadsheetColorIndex="10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D4"/>
              </a:solidFill>
              <a:latin typeface="Helv" charset="0"/>
            </a:rPr>
            <a:t>Dominant Party Candidate Delegate Vote Share</a:t>
          </a:r>
        </a:p>
      </cdr:txBody>
    </cdr:sp>
  </cdr:relSizeAnchor>
  <cdr:relSizeAnchor xmlns:cdr="http://schemas.openxmlformats.org/drawingml/2006/chartDrawing">
    <cdr:from>
      <cdr:x>0.01697</cdr:x>
      <cdr:y>0.92924</cdr:y>
    </cdr:from>
    <cdr:to>
      <cdr:x>0.20993</cdr:x>
      <cdr:y>0.96984</cdr:y>
    </cdr:to>
    <cdr:sp macro="" textlink="">
      <cdr:nvSpPr>
        <cdr:cNvPr id="10242" name="Text Box 2">
          <a:extLst xmlns:a="http://schemas.openxmlformats.org/drawingml/2006/main">
            <a:ext uri="{FF2B5EF4-FFF2-40B4-BE49-F238E27FC236}">
              <a16:creationId xmlns:a16="http://schemas.microsoft.com/office/drawing/2014/main" id="{2A795BCB-AF61-7646-88D7-39DAEB16529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384" y="4354687"/>
          <a:ext cx="1676260" cy="190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22860" rIns="0" bIns="2286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1" i="0" u="none" strike="noStrike" baseline="0">
              <a:solidFill>
                <a:srgbClr val="000000"/>
              </a:solidFill>
              <a:latin typeface="Helv" charset="0"/>
            </a:rPr>
            <a:t>Source</a:t>
          </a:r>
          <a:r>
            <a:rPr lang="en-US" sz="1050" b="0" i="0" u="none" strike="noStrike" baseline="0">
              <a:solidFill>
                <a:srgbClr val="000000"/>
              </a:solidFill>
              <a:latin typeface="Helv" charset="0"/>
            </a:rPr>
            <a:t>:  U.S. Census Bureau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201189</xdr:colOff>
      <xdr:row>3</xdr:row>
      <xdr:rowOff>37722</xdr:rowOff>
    </xdr:from>
    <xdr:to>
      <xdr:col>18</xdr:col>
      <xdr:colOff>437587</xdr:colOff>
      <xdr:row>19</xdr:row>
      <xdr:rowOff>19867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86C8301-6BFC-0D41-8304-E2BAADCC2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229242</xdr:colOff>
      <xdr:row>27</xdr:row>
      <xdr:rowOff>75688</xdr:rowOff>
    </xdr:from>
    <xdr:to>
      <xdr:col>10</xdr:col>
      <xdr:colOff>368942</xdr:colOff>
      <xdr:row>52</xdr:row>
      <xdr:rowOff>62988</xdr:rowOff>
    </xdr:to>
    <xdr:graphicFrame macro="">
      <xdr:nvGraphicFramePr>
        <xdr:cNvPr id="14337" name="Chart 1">
          <a:extLst>
            <a:ext uri="{FF2B5EF4-FFF2-40B4-BE49-F238E27FC236}">
              <a16:creationId xmlns:a16="http://schemas.microsoft.com/office/drawing/2014/main" id="{F83E80EF-7EEA-794E-9922-B4D46C008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en.wikipedia.org/wiki/Voter_turnout_in_the_United_States_presidential_elec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22"/>
  <sheetViews>
    <sheetView topLeftCell="F15" zoomScale="140" workbookViewId="0">
      <pane ySplit="3000" topLeftCell="A53"/>
      <selection activeCell="P16" sqref="P1:Q1048576"/>
      <selection pane="bottomLeft" activeCell="B68" sqref="B68"/>
    </sheetView>
  </sheetViews>
  <sheetFormatPr baseColWidth="10" defaultRowHeight="16"/>
  <cols>
    <col min="1" max="1" width="4.42578125" customWidth="1"/>
    <col min="2" max="2" width="8.85546875" style="1" customWidth="1"/>
    <col min="3" max="3" width="9.5703125" style="3" customWidth="1"/>
    <col min="4" max="4" width="10.140625" style="3" customWidth="1"/>
    <col min="5" max="5" width="10.28515625" style="3" customWidth="1"/>
    <col min="6" max="6" width="7.42578125" style="3" customWidth="1"/>
    <col min="7" max="7" width="6.7109375" customWidth="1"/>
    <col min="8" max="8" width="7.42578125" style="4" customWidth="1"/>
    <col min="9" max="9" width="6.5703125" style="4" customWidth="1"/>
    <col min="10" max="10" width="7.85546875" style="4" customWidth="1"/>
    <col min="11" max="12" width="8.140625" style="4" customWidth="1"/>
    <col min="13" max="13" width="6" style="4" customWidth="1"/>
    <col min="14" max="14" width="8" customWidth="1"/>
    <col min="15" max="15" width="8.140625" customWidth="1"/>
    <col min="16" max="16" width="9.140625" customWidth="1"/>
    <col min="17" max="17" width="10.85546875" customWidth="1"/>
    <col min="18" max="18" width="1" customWidth="1"/>
    <col min="19" max="20" width="0" hidden="1" customWidth="1"/>
  </cols>
  <sheetData>
    <row r="1" spans="1:17" ht="17" thickBot="1">
      <c r="E1" s="20"/>
      <c r="F1" s="6"/>
      <c r="G1" s="6"/>
      <c r="H1" s="7" t="s">
        <v>117</v>
      </c>
      <c r="I1" s="8"/>
      <c r="J1" s="8"/>
      <c r="K1" s="21"/>
    </row>
    <row r="2" spans="1:17">
      <c r="A2" s="22" t="s">
        <v>102</v>
      </c>
      <c r="Q2" s="12" t="s">
        <v>118</v>
      </c>
    </row>
    <row r="3" spans="1:17">
      <c r="B3" s="1" t="s">
        <v>4</v>
      </c>
      <c r="E3" s="9"/>
      <c r="F3" s="9"/>
      <c r="G3" s="10"/>
      <c r="H3" s="11"/>
      <c r="I3" s="11"/>
    </row>
    <row r="4" spans="1:17">
      <c r="B4" s="1" t="s">
        <v>57</v>
      </c>
      <c r="E4" s="9"/>
      <c r="F4" s="9"/>
      <c r="G4" s="10"/>
      <c r="H4" s="11"/>
      <c r="I4" s="11"/>
    </row>
    <row r="5" spans="1:17">
      <c r="B5" s="1" t="s">
        <v>91</v>
      </c>
      <c r="E5" s="9"/>
      <c r="F5" s="9"/>
      <c r="G5" s="10"/>
      <c r="H5" s="11"/>
      <c r="I5" s="11"/>
    </row>
    <row r="6" spans="1:17">
      <c r="B6" s="1" t="s">
        <v>92</v>
      </c>
      <c r="E6" s="9"/>
      <c r="F6" s="9"/>
      <c r="G6" s="10"/>
      <c r="H6" s="11"/>
      <c r="I6" s="11"/>
    </row>
    <row r="7" spans="1:17">
      <c r="B7" s="1" t="s">
        <v>3</v>
      </c>
      <c r="E7" s="9"/>
      <c r="F7" s="9"/>
      <c r="G7" s="10"/>
      <c r="H7" s="11"/>
      <c r="I7" s="11"/>
    </row>
    <row r="8" spans="1:17">
      <c r="B8" s="1" t="s">
        <v>66</v>
      </c>
      <c r="E8" s="9"/>
      <c r="F8" s="9"/>
      <c r="G8" s="10"/>
      <c r="H8" s="11"/>
      <c r="I8" s="11"/>
    </row>
    <row r="9" spans="1:17">
      <c r="B9" s="1" t="s">
        <v>6</v>
      </c>
      <c r="E9" s="9"/>
      <c r="F9" s="9"/>
      <c r="G9" s="10"/>
      <c r="H9" s="11"/>
      <c r="I9" s="11"/>
    </row>
    <row r="10" spans="1:17">
      <c r="B10" s="1" t="s">
        <v>5</v>
      </c>
      <c r="E10" s="9"/>
      <c r="F10" s="9"/>
      <c r="G10" s="10"/>
      <c r="H10" s="11"/>
      <c r="I10" s="11"/>
    </row>
    <row r="11" spans="1:17">
      <c r="B11" s="1" t="s">
        <v>53</v>
      </c>
      <c r="E11" s="9"/>
      <c r="F11" s="9"/>
      <c r="G11" s="10"/>
      <c r="H11" s="11"/>
      <c r="I11" s="11"/>
    </row>
    <row r="12" spans="1:17">
      <c r="B12" s="1" t="s">
        <v>65</v>
      </c>
      <c r="E12" s="9"/>
      <c r="F12" s="9"/>
      <c r="G12" s="10"/>
      <c r="H12" s="11"/>
      <c r="I12" s="11"/>
    </row>
    <row r="13" spans="1:17" ht="17" thickBot="1">
      <c r="B13" s="1" t="s">
        <v>54</v>
      </c>
      <c r="E13" s="9"/>
      <c r="F13" s="9"/>
      <c r="G13" s="10"/>
      <c r="H13" s="11"/>
      <c r="I13" s="11"/>
    </row>
    <row r="14" spans="1:17" ht="17" thickBot="1">
      <c r="B14"/>
      <c r="C14"/>
      <c r="D14" s="23" t="s">
        <v>81</v>
      </c>
      <c r="E14" s="23" t="s">
        <v>81</v>
      </c>
      <c r="G14" s="3"/>
      <c r="H14" s="3"/>
      <c r="I14" s="3"/>
      <c r="J14" s="24" t="s">
        <v>81</v>
      </c>
      <c r="N14" s="4"/>
      <c r="O14" s="25" t="s">
        <v>81</v>
      </c>
      <c r="P14" s="139" t="s">
        <v>73</v>
      </c>
      <c r="Q14" s="140"/>
    </row>
    <row r="15" spans="1:17" ht="17" thickBot="1">
      <c r="B15"/>
      <c r="C15"/>
      <c r="D15" s="45">
        <v>0.25</v>
      </c>
      <c r="E15" s="45">
        <v>0.25</v>
      </c>
      <c r="F15" s="133" t="s">
        <v>59</v>
      </c>
      <c r="G15" s="134"/>
      <c r="H15" s="134"/>
      <c r="I15" s="135"/>
      <c r="J15" s="45">
        <v>0.25</v>
      </c>
      <c r="K15" s="136" t="s">
        <v>67</v>
      </c>
      <c r="L15" s="137"/>
      <c r="M15" s="137"/>
      <c r="N15" s="138"/>
      <c r="O15" s="45">
        <v>0.25</v>
      </c>
      <c r="P15" s="141">
        <v>0.51</v>
      </c>
      <c r="Q15" s="142"/>
    </row>
    <row r="16" spans="1:17" ht="84" customHeight="1" thickBot="1">
      <c r="B16" s="74" t="s">
        <v>60</v>
      </c>
      <c r="C16" s="74" t="s">
        <v>134</v>
      </c>
      <c r="D16" s="86" t="s">
        <v>62</v>
      </c>
      <c r="E16" s="86" t="s">
        <v>61</v>
      </c>
      <c r="F16" s="46" t="s">
        <v>133</v>
      </c>
      <c r="G16" s="75" t="s">
        <v>75</v>
      </c>
      <c r="H16" s="75" t="s">
        <v>76</v>
      </c>
      <c r="I16" s="46" t="s">
        <v>58</v>
      </c>
      <c r="J16" s="87" t="s">
        <v>77</v>
      </c>
      <c r="K16" s="15" t="s">
        <v>70</v>
      </c>
      <c r="L16" s="15" t="s">
        <v>71</v>
      </c>
      <c r="M16" s="15" t="s">
        <v>58</v>
      </c>
      <c r="N16" s="15" t="s">
        <v>72</v>
      </c>
      <c r="O16" s="88" t="s">
        <v>69</v>
      </c>
      <c r="P16" s="70" t="s">
        <v>112</v>
      </c>
      <c r="Q16" s="15" t="s">
        <v>80</v>
      </c>
    </row>
    <row r="17" spans="1:17" ht="17" thickBot="1">
      <c r="A17" s="28">
        <v>1824</v>
      </c>
      <c r="B17" s="26">
        <v>10817086</v>
      </c>
      <c r="C17" s="26">
        <f t="shared" ref="C17:C62" si="0">(F17/E17)*1000</f>
        <v>1311449.814126394</v>
      </c>
      <c r="D17" s="18">
        <f t="shared" ref="D17:D65" si="1">C17/B17</f>
        <v>0.12123873417724459</v>
      </c>
      <c r="E17" s="16">
        <v>0.26900000000000002</v>
      </c>
      <c r="F17" s="26">
        <f t="shared" ref="F17:F43" si="2">SUM(G17:I17)</f>
        <v>352.78</v>
      </c>
      <c r="G17" s="26">
        <v>113.122</v>
      </c>
      <c r="H17" s="26">
        <v>151.27099999999999</v>
      </c>
      <c r="I17" s="26">
        <v>88.387</v>
      </c>
      <c r="J17" s="18">
        <f t="shared" ref="J17:J63" si="3">MAX(G17:I17)/F17</f>
        <v>0.42879698395600657</v>
      </c>
      <c r="K17" s="19">
        <v>99</v>
      </c>
      <c r="L17" s="19">
        <v>84</v>
      </c>
      <c r="M17" s="19">
        <v>78</v>
      </c>
      <c r="N17" s="19">
        <f t="shared" ref="N17:N65" si="4">SUM(K17:M17)</f>
        <v>261</v>
      </c>
      <c r="O17" s="18">
        <f t="shared" ref="O17:O65" si="5">MAX(K17:L17)/N17</f>
        <v>0.37931034482758619</v>
      </c>
      <c r="P17" s="18">
        <f t="shared" ref="P17:P65" si="6">D17*$D$15+E17*$E$15+J17*$J$15+O17*$O$15</f>
        <v>0.29958651574020934</v>
      </c>
      <c r="Q17" s="108" t="str">
        <f t="shared" ref="Q17:Q65" si="7">IF(P17&gt;=$P$15,"Legitimate","Illegitimate")</f>
        <v>Illegitimate</v>
      </c>
    </row>
    <row r="18" spans="1:17" ht="17" thickBot="1">
      <c r="A18" s="28">
        <v>1828</v>
      </c>
      <c r="B18" s="26">
        <v>12860702</v>
      </c>
      <c r="C18" s="26">
        <f t="shared" si="0"/>
        <v>1985164.9305555557</v>
      </c>
      <c r="D18" s="18">
        <f t="shared" si="1"/>
        <v>0.15435898682323529</v>
      </c>
      <c r="E18" s="16">
        <v>0.57599999999999996</v>
      </c>
      <c r="F18" s="26">
        <f t="shared" si="2"/>
        <v>1143.4549999999999</v>
      </c>
      <c r="G18" s="26">
        <v>642.55799999999999</v>
      </c>
      <c r="H18" s="26">
        <v>500.89699999999999</v>
      </c>
      <c r="I18" s="26"/>
      <c r="J18" s="18">
        <f t="shared" si="3"/>
        <v>0.56194428289700948</v>
      </c>
      <c r="K18" s="19">
        <v>178</v>
      </c>
      <c r="L18" s="19">
        <v>83</v>
      </c>
      <c r="M18" s="19"/>
      <c r="N18" s="19">
        <f t="shared" si="4"/>
        <v>261</v>
      </c>
      <c r="O18" s="18">
        <f t="shared" si="5"/>
        <v>0.68199233716475094</v>
      </c>
      <c r="P18" s="18">
        <f t="shared" si="6"/>
        <v>0.49357390172124893</v>
      </c>
      <c r="Q18" s="108" t="str">
        <f t="shared" si="7"/>
        <v>Illegitimate</v>
      </c>
    </row>
    <row r="19" spans="1:17" ht="17" thickBot="1">
      <c r="A19" s="28">
        <v>1832</v>
      </c>
      <c r="B19" s="26">
        <v>13609923</v>
      </c>
      <c r="C19" s="26">
        <f t="shared" si="0"/>
        <v>2320758.122743682</v>
      </c>
      <c r="D19" s="18">
        <f t="shared" si="1"/>
        <v>0.17051956302351468</v>
      </c>
      <c r="E19" s="16">
        <v>0.55400000000000005</v>
      </c>
      <c r="F19" s="26">
        <f t="shared" si="2"/>
        <v>1285.7</v>
      </c>
      <c r="G19" s="26">
        <v>701</v>
      </c>
      <c r="H19" s="26">
        <v>484</v>
      </c>
      <c r="I19" s="26">
        <v>100.7</v>
      </c>
      <c r="J19" s="18">
        <f t="shared" si="3"/>
        <v>0.54522828031422566</v>
      </c>
      <c r="K19" s="19">
        <v>219</v>
      </c>
      <c r="L19" s="19">
        <v>49</v>
      </c>
      <c r="M19" s="19">
        <v>18</v>
      </c>
      <c r="N19" s="19">
        <f t="shared" si="4"/>
        <v>286</v>
      </c>
      <c r="O19" s="18">
        <f t="shared" si="5"/>
        <v>0.76573426573426573</v>
      </c>
      <c r="P19" s="18">
        <f t="shared" si="6"/>
        <v>0.50887052726800153</v>
      </c>
      <c r="Q19" s="108" t="str">
        <f t="shared" si="7"/>
        <v>Illegitimate</v>
      </c>
    </row>
    <row r="20" spans="1:17" ht="17" thickBot="1">
      <c r="A20" s="28">
        <v>1836</v>
      </c>
      <c r="B20" s="26">
        <v>15241848</v>
      </c>
      <c r="C20" s="26">
        <f t="shared" si="0"/>
        <v>2598442.9065743946</v>
      </c>
      <c r="D20" s="18">
        <f t="shared" si="1"/>
        <v>0.17048083057739419</v>
      </c>
      <c r="E20" s="16">
        <v>0.57799999999999996</v>
      </c>
      <c r="F20" s="26">
        <f t="shared" si="2"/>
        <v>1501.8999999999999</v>
      </c>
      <c r="G20" s="26">
        <v>764</v>
      </c>
      <c r="H20" s="26">
        <v>550.79999999999995</v>
      </c>
      <c r="I20" s="26">
        <v>187.1</v>
      </c>
      <c r="J20" s="18">
        <f t="shared" si="3"/>
        <v>0.50868899394100808</v>
      </c>
      <c r="K20" s="19">
        <v>170</v>
      </c>
      <c r="L20" s="19">
        <v>73</v>
      </c>
      <c r="M20" s="19">
        <v>51</v>
      </c>
      <c r="N20" s="19">
        <f t="shared" si="4"/>
        <v>294</v>
      </c>
      <c r="O20" s="18">
        <f t="shared" si="5"/>
        <v>0.57823129251700678</v>
      </c>
      <c r="P20" s="18">
        <f t="shared" si="6"/>
        <v>0.45885027925885224</v>
      </c>
      <c r="Q20" s="108" t="str">
        <f t="shared" si="7"/>
        <v>Illegitimate</v>
      </c>
    </row>
    <row r="21" spans="1:17" ht="17" thickBot="1">
      <c r="A21" s="28">
        <v>1840</v>
      </c>
      <c r="B21" s="26">
        <v>17069453</v>
      </c>
      <c r="C21" s="26">
        <f t="shared" si="0"/>
        <v>2996259.3516209475</v>
      </c>
      <c r="D21" s="18">
        <f t="shared" si="1"/>
        <v>0.17553341349725426</v>
      </c>
      <c r="E21" s="16">
        <v>0.80200000000000005</v>
      </c>
      <c r="F21" s="26">
        <f t="shared" si="2"/>
        <v>2403</v>
      </c>
      <c r="G21" s="26">
        <v>1128</v>
      </c>
      <c r="H21" s="26">
        <v>1275</v>
      </c>
      <c r="I21" s="26"/>
      <c r="J21" s="18">
        <f t="shared" si="3"/>
        <v>0.53058676654182269</v>
      </c>
      <c r="K21" s="19">
        <v>60</v>
      </c>
      <c r="L21" s="19">
        <v>234</v>
      </c>
      <c r="M21" s="19"/>
      <c r="N21" s="19">
        <f t="shared" si="4"/>
        <v>294</v>
      </c>
      <c r="O21" s="18">
        <f t="shared" si="5"/>
        <v>0.79591836734693877</v>
      </c>
      <c r="P21" s="18">
        <f t="shared" si="6"/>
        <v>0.57600963684650397</v>
      </c>
      <c r="Q21" s="108" t="str">
        <f t="shared" si="7"/>
        <v>Legitimate</v>
      </c>
    </row>
    <row r="22" spans="1:17" ht="17" thickBot="1">
      <c r="A22" s="28">
        <v>1844</v>
      </c>
      <c r="B22" s="26">
        <v>19295948</v>
      </c>
      <c r="C22" s="26">
        <f t="shared" si="0"/>
        <v>3344740.1774397972</v>
      </c>
      <c r="D22" s="18">
        <f t="shared" si="1"/>
        <v>0.17333899207438769</v>
      </c>
      <c r="E22" s="16">
        <v>0.78900000000000003</v>
      </c>
      <c r="F22" s="26">
        <f t="shared" si="2"/>
        <v>2639</v>
      </c>
      <c r="G22" s="26">
        <v>1339</v>
      </c>
      <c r="H22" s="26">
        <v>1300</v>
      </c>
      <c r="I22" s="26"/>
      <c r="J22" s="18">
        <f t="shared" si="3"/>
        <v>0.5073891625615764</v>
      </c>
      <c r="K22" s="19">
        <v>170</v>
      </c>
      <c r="L22" s="19">
        <v>105</v>
      </c>
      <c r="M22" s="19"/>
      <c r="N22" s="19">
        <f t="shared" si="4"/>
        <v>275</v>
      </c>
      <c r="O22" s="18">
        <f t="shared" si="5"/>
        <v>0.61818181818181817</v>
      </c>
      <c r="P22" s="18">
        <f t="shared" si="6"/>
        <v>0.52197749320444553</v>
      </c>
      <c r="Q22" s="108" t="str">
        <f t="shared" si="7"/>
        <v>Legitimate</v>
      </c>
    </row>
    <row r="23" spans="1:17" ht="17" thickBot="1">
      <c r="A23" s="28">
        <v>1848</v>
      </c>
      <c r="B23" s="26">
        <v>21812861</v>
      </c>
      <c r="C23" s="26">
        <f t="shared" si="0"/>
        <v>3554332.8748280606</v>
      </c>
      <c r="D23" s="18">
        <f t="shared" si="1"/>
        <v>0.16294666136771607</v>
      </c>
      <c r="E23" s="16">
        <v>0.72699999999999998</v>
      </c>
      <c r="F23" s="26">
        <f t="shared" si="2"/>
        <v>2584</v>
      </c>
      <c r="G23" s="26">
        <v>1223</v>
      </c>
      <c r="H23" s="26">
        <v>1361</v>
      </c>
      <c r="I23" s="26"/>
      <c r="J23" s="18">
        <f t="shared" si="3"/>
        <v>0.52670278637770895</v>
      </c>
      <c r="K23" s="19">
        <v>127</v>
      </c>
      <c r="L23" s="19">
        <v>163</v>
      </c>
      <c r="M23" s="19"/>
      <c r="N23" s="19">
        <f t="shared" si="4"/>
        <v>290</v>
      </c>
      <c r="O23" s="18">
        <f t="shared" si="5"/>
        <v>0.56206896551724139</v>
      </c>
      <c r="P23" s="18">
        <f t="shared" si="6"/>
        <v>0.49467960331566663</v>
      </c>
      <c r="Q23" s="108" t="str">
        <f t="shared" si="7"/>
        <v>Illegitimate</v>
      </c>
    </row>
    <row r="24" spans="1:17" ht="17" thickBot="1">
      <c r="A24" s="28">
        <v>1852</v>
      </c>
      <c r="B24" s="26">
        <v>25647586</v>
      </c>
      <c r="C24" s="26">
        <f t="shared" si="0"/>
        <v>4306474.820143885</v>
      </c>
      <c r="D24" s="18">
        <f t="shared" si="1"/>
        <v>0.1679095576536476</v>
      </c>
      <c r="E24" s="16">
        <v>0.69499999999999995</v>
      </c>
      <c r="F24" s="26">
        <f t="shared" si="2"/>
        <v>2993</v>
      </c>
      <c r="G24" s="26">
        <v>1607</v>
      </c>
      <c r="H24" s="26">
        <v>1386</v>
      </c>
      <c r="I24" s="26"/>
      <c r="J24" s="18">
        <f t="shared" si="3"/>
        <v>0.53691947878382895</v>
      </c>
      <c r="K24" s="19">
        <v>254</v>
      </c>
      <c r="L24" s="19">
        <v>42</v>
      </c>
      <c r="M24" s="19"/>
      <c r="N24" s="19">
        <f t="shared" si="4"/>
        <v>296</v>
      </c>
      <c r="O24" s="18">
        <f t="shared" si="5"/>
        <v>0.85810810810810811</v>
      </c>
      <c r="P24" s="18">
        <f t="shared" si="6"/>
        <v>0.56448428613639612</v>
      </c>
      <c r="Q24" s="108" t="str">
        <f t="shared" si="7"/>
        <v>Legitimate</v>
      </c>
    </row>
    <row r="25" spans="1:17" ht="17" thickBot="1">
      <c r="A25" s="28">
        <v>1856</v>
      </c>
      <c r="B25" s="26">
        <v>27838857</v>
      </c>
      <c r="C25" s="26">
        <f t="shared" si="0"/>
        <v>5134347.2750316849</v>
      </c>
      <c r="D25" s="18">
        <f t="shared" si="1"/>
        <v>0.18443096550378074</v>
      </c>
      <c r="E25" s="16">
        <v>0.78900000000000003</v>
      </c>
      <c r="F25" s="26">
        <f t="shared" si="2"/>
        <v>4051</v>
      </c>
      <c r="G25" s="26">
        <v>1836</v>
      </c>
      <c r="H25" s="26">
        <v>1342</v>
      </c>
      <c r="I25" s="26">
        <v>873</v>
      </c>
      <c r="J25" s="18">
        <f t="shared" si="3"/>
        <v>0.45322142680819549</v>
      </c>
      <c r="K25" s="19">
        <v>174</v>
      </c>
      <c r="L25" s="19">
        <v>114</v>
      </c>
      <c r="M25" s="19">
        <v>8</v>
      </c>
      <c r="N25" s="19">
        <f t="shared" si="4"/>
        <v>296</v>
      </c>
      <c r="O25" s="18">
        <f t="shared" si="5"/>
        <v>0.58783783783783783</v>
      </c>
      <c r="P25" s="18">
        <f t="shared" si="6"/>
        <v>0.50362255753745355</v>
      </c>
      <c r="Q25" s="108" t="str">
        <f t="shared" si="7"/>
        <v>Illegitimate</v>
      </c>
    </row>
    <row r="26" spans="1:17" ht="17" thickBot="1">
      <c r="A26" s="28">
        <v>1860</v>
      </c>
      <c r="B26" s="26">
        <v>31443321</v>
      </c>
      <c r="C26" s="26">
        <f t="shared" si="0"/>
        <v>5767241.3793103443</v>
      </c>
      <c r="D26" s="18">
        <f t="shared" si="1"/>
        <v>0.18341705633798491</v>
      </c>
      <c r="E26" s="16">
        <v>0.81200000000000006</v>
      </c>
      <c r="F26" s="26">
        <f t="shared" si="2"/>
        <v>4683</v>
      </c>
      <c r="G26" s="26">
        <v>1380</v>
      </c>
      <c r="H26" s="26">
        <v>1865</v>
      </c>
      <c r="I26" s="26">
        <v>1438</v>
      </c>
      <c r="J26" s="18">
        <f t="shared" si="3"/>
        <v>0.39824898569293188</v>
      </c>
      <c r="K26" s="19">
        <v>72</v>
      </c>
      <c r="L26" s="19">
        <v>180</v>
      </c>
      <c r="M26" s="19"/>
      <c r="N26" s="19">
        <f t="shared" si="4"/>
        <v>252</v>
      </c>
      <c r="O26" s="18">
        <f t="shared" si="5"/>
        <v>0.7142857142857143</v>
      </c>
      <c r="P26" s="18">
        <f t="shared" si="6"/>
        <v>0.52698793907915775</v>
      </c>
      <c r="Q26" s="108" t="str">
        <f t="shared" si="7"/>
        <v>Legitimate</v>
      </c>
    </row>
    <row r="27" spans="1:17" ht="17" thickBot="1">
      <c r="A27" s="28">
        <v>1864</v>
      </c>
      <c r="B27" s="26">
        <v>34116372</v>
      </c>
      <c r="C27" s="26">
        <f t="shared" si="0"/>
        <v>5460704.6070460705</v>
      </c>
      <c r="D27" s="18">
        <f t="shared" si="1"/>
        <v>0.16006111690440211</v>
      </c>
      <c r="E27" s="16">
        <v>0.73799999999999999</v>
      </c>
      <c r="F27" s="26">
        <f t="shared" si="2"/>
        <v>4030</v>
      </c>
      <c r="G27" s="26">
        <v>1812</v>
      </c>
      <c r="H27" s="26">
        <v>2218</v>
      </c>
      <c r="I27" s="26"/>
      <c r="J27" s="18">
        <f t="shared" si="3"/>
        <v>0.55037220843672452</v>
      </c>
      <c r="K27" s="19">
        <v>21</v>
      </c>
      <c r="L27" s="19">
        <v>212</v>
      </c>
      <c r="M27" s="19"/>
      <c r="N27" s="19">
        <f t="shared" si="4"/>
        <v>233</v>
      </c>
      <c r="O27" s="18">
        <f t="shared" si="5"/>
        <v>0.90987124463519309</v>
      </c>
      <c r="P27" s="18">
        <f t="shared" si="6"/>
        <v>0.58957614249407997</v>
      </c>
      <c r="Q27" s="108" t="str">
        <f t="shared" si="7"/>
        <v>Legitimate</v>
      </c>
    </row>
    <row r="28" spans="1:17" ht="17" thickBot="1">
      <c r="A28" s="28">
        <v>1868</v>
      </c>
      <c r="B28" s="26">
        <v>37016664</v>
      </c>
      <c r="C28" s="26">
        <f t="shared" si="0"/>
        <v>7325224.0717029441</v>
      </c>
      <c r="D28" s="18">
        <f t="shared" si="1"/>
        <v>0.19788990363104964</v>
      </c>
      <c r="E28" s="16">
        <v>0.78100000000000003</v>
      </c>
      <c r="F28" s="26">
        <f t="shared" si="2"/>
        <v>5721</v>
      </c>
      <c r="G28" s="26">
        <v>2708</v>
      </c>
      <c r="H28" s="26">
        <v>3013</v>
      </c>
      <c r="I28" s="26"/>
      <c r="J28" s="18">
        <f t="shared" si="3"/>
        <v>0.52665617898968708</v>
      </c>
      <c r="K28" s="19">
        <v>80</v>
      </c>
      <c r="L28" s="19">
        <v>214</v>
      </c>
      <c r="M28" s="19"/>
      <c r="N28" s="19">
        <f t="shared" si="4"/>
        <v>294</v>
      </c>
      <c r="O28" s="18">
        <f t="shared" si="5"/>
        <v>0.72789115646258506</v>
      </c>
      <c r="P28" s="18">
        <f t="shared" si="6"/>
        <v>0.55835930977083048</v>
      </c>
      <c r="Q28" s="108" t="str">
        <f t="shared" si="7"/>
        <v>Legitimate</v>
      </c>
    </row>
    <row r="29" spans="1:17" ht="17" thickBot="1">
      <c r="A29" s="28">
        <v>1872</v>
      </c>
      <c r="B29" s="26">
        <v>40645612</v>
      </c>
      <c r="C29" s="26">
        <f t="shared" si="0"/>
        <v>9021037.8681626935</v>
      </c>
      <c r="D29" s="18">
        <f t="shared" si="1"/>
        <v>0.22194370866313179</v>
      </c>
      <c r="E29" s="16">
        <v>0.71299999999999997</v>
      </c>
      <c r="F29" s="26">
        <f t="shared" si="2"/>
        <v>6432</v>
      </c>
      <c r="G29" s="26">
        <v>2834</v>
      </c>
      <c r="H29" s="26">
        <v>3598</v>
      </c>
      <c r="I29" s="26"/>
      <c r="J29" s="18">
        <f t="shared" si="3"/>
        <v>0.55939054726368154</v>
      </c>
      <c r="K29" s="19">
        <v>63</v>
      </c>
      <c r="L29" s="19">
        <v>286</v>
      </c>
      <c r="M29" s="19"/>
      <c r="N29" s="19">
        <f t="shared" si="4"/>
        <v>349</v>
      </c>
      <c r="O29" s="18">
        <f t="shared" si="5"/>
        <v>0.81948424068767911</v>
      </c>
      <c r="P29" s="18">
        <f t="shared" si="6"/>
        <v>0.57845462415362314</v>
      </c>
      <c r="Q29" s="108" t="str">
        <f t="shared" si="7"/>
        <v>Legitimate</v>
      </c>
    </row>
    <row r="30" spans="1:17" ht="17" thickBot="1">
      <c r="A30" s="28">
        <v>1876</v>
      </c>
      <c r="B30" s="26">
        <v>45166040</v>
      </c>
      <c r="C30" s="26">
        <f t="shared" si="0"/>
        <v>10173594.13202934</v>
      </c>
      <c r="D30" s="18">
        <f t="shared" si="1"/>
        <v>0.22524875176192866</v>
      </c>
      <c r="E30" s="16">
        <v>0.81799999999999995</v>
      </c>
      <c r="F30" s="26">
        <f t="shared" si="2"/>
        <v>8322</v>
      </c>
      <c r="G30" s="26">
        <v>4288</v>
      </c>
      <c r="H30" s="26">
        <v>4034</v>
      </c>
      <c r="I30" s="26"/>
      <c r="J30" s="18">
        <f t="shared" si="3"/>
        <v>0.51526075462629173</v>
      </c>
      <c r="K30" s="19">
        <v>184</v>
      </c>
      <c r="L30" s="19">
        <v>185</v>
      </c>
      <c r="M30" s="19"/>
      <c r="N30" s="19">
        <f t="shared" si="4"/>
        <v>369</v>
      </c>
      <c r="O30" s="18">
        <f t="shared" si="5"/>
        <v>0.50135501355013545</v>
      </c>
      <c r="P30" s="18">
        <f t="shared" si="6"/>
        <v>0.51496612998458891</v>
      </c>
      <c r="Q30" s="108" t="str">
        <f t="shared" si="7"/>
        <v>Legitimate</v>
      </c>
    </row>
    <row r="31" spans="1:17" ht="17" thickBot="1">
      <c r="A31" s="28">
        <v>1880</v>
      </c>
      <c r="B31" s="26">
        <v>50189209</v>
      </c>
      <c r="C31" s="26">
        <f t="shared" si="0"/>
        <v>11196473.551637279</v>
      </c>
      <c r="D31" s="18">
        <f t="shared" si="1"/>
        <v>0.22308527619228427</v>
      </c>
      <c r="E31" s="16">
        <v>0.79400000000000004</v>
      </c>
      <c r="F31" s="26">
        <f t="shared" si="2"/>
        <v>8890</v>
      </c>
      <c r="G31" s="26">
        <v>4444</v>
      </c>
      <c r="H31" s="26">
        <v>4446</v>
      </c>
      <c r="I31" s="26"/>
      <c r="J31" s="18">
        <f t="shared" si="3"/>
        <v>0.50011248593925761</v>
      </c>
      <c r="K31" s="19">
        <v>155</v>
      </c>
      <c r="L31" s="19">
        <v>214</v>
      </c>
      <c r="M31" s="19"/>
      <c r="N31" s="19">
        <f t="shared" si="4"/>
        <v>369</v>
      </c>
      <c r="O31" s="18">
        <f t="shared" si="5"/>
        <v>0.57994579945799463</v>
      </c>
      <c r="P31" s="18">
        <f t="shared" si="6"/>
        <v>0.52428589039738416</v>
      </c>
      <c r="Q31" s="108" t="str">
        <f t="shared" si="7"/>
        <v>Legitimate</v>
      </c>
    </row>
    <row r="32" spans="1:17" ht="17" thickBot="1">
      <c r="A32" s="28">
        <v>1884</v>
      </c>
      <c r="B32" s="26">
        <v>54959988</v>
      </c>
      <c r="C32" s="26">
        <f t="shared" si="0"/>
        <v>12545806.451612903</v>
      </c>
      <c r="D32" s="18">
        <f t="shared" si="1"/>
        <v>0.22827163738851075</v>
      </c>
      <c r="E32" s="16">
        <v>0.77500000000000002</v>
      </c>
      <c r="F32" s="26">
        <f t="shared" si="2"/>
        <v>9723</v>
      </c>
      <c r="G32" s="26">
        <v>4874</v>
      </c>
      <c r="H32" s="26">
        <v>4849</v>
      </c>
      <c r="I32" s="26"/>
      <c r="J32" s="18">
        <f t="shared" si="3"/>
        <v>0.50128561143679939</v>
      </c>
      <c r="K32" s="19">
        <v>219</v>
      </c>
      <c r="L32" s="19">
        <v>182</v>
      </c>
      <c r="M32" s="19"/>
      <c r="N32" s="19">
        <f t="shared" si="4"/>
        <v>401</v>
      </c>
      <c r="O32" s="18">
        <f t="shared" si="5"/>
        <v>0.54613466334164584</v>
      </c>
      <c r="P32" s="18">
        <f t="shared" si="6"/>
        <v>0.51267297804173895</v>
      </c>
      <c r="Q32" s="108" t="str">
        <f t="shared" si="7"/>
        <v>Legitimate</v>
      </c>
    </row>
    <row r="33" spans="1:17" ht="17" thickBot="1">
      <c r="A33" s="28">
        <v>1888</v>
      </c>
      <c r="B33" s="26">
        <v>60184257</v>
      </c>
      <c r="C33" s="26">
        <f t="shared" si="0"/>
        <v>13843631.778058007</v>
      </c>
      <c r="D33" s="18">
        <f t="shared" si="1"/>
        <v>0.23002081388257409</v>
      </c>
      <c r="E33" s="16">
        <v>0.79300000000000004</v>
      </c>
      <c r="F33" s="26">
        <f t="shared" si="2"/>
        <v>10978</v>
      </c>
      <c r="G33" s="26">
        <v>5534</v>
      </c>
      <c r="H33" s="26">
        <v>5444</v>
      </c>
      <c r="I33" s="26"/>
      <c r="J33" s="18">
        <f t="shared" si="3"/>
        <v>0.5040991073055201</v>
      </c>
      <c r="K33" s="19">
        <v>168</v>
      </c>
      <c r="L33" s="19">
        <v>233</v>
      </c>
      <c r="M33" s="19"/>
      <c r="N33" s="19">
        <f t="shared" si="4"/>
        <v>401</v>
      </c>
      <c r="O33" s="18">
        <f t="shared" si="5"/>
        <v>0.58104738154613467</v>
      </c>
      <c r="P33" s="18">
        <f t="shared" si="6"/>
        <v>0.52704182568355717</v>
      </c>
      <c r="Q33" s="108" t="str">
        <f t="shared" si="7"/>
        <v>Legitimate</v>
      </c>
    </row>
    <row r="34" spans="1:17" ht="17" thickBot="1">
      <c r="A34" s="28">
        <v>1892</v>
      </c>
      <c r="B34" s="26">
        <v>65428309</v>
      </c>
      <c r="C34" s="26">
        <f t="shared" si="0"/>
        <v>15760374.832663989</v>
      </c>
      <c r="D34" s="18">
        <f t="shared" si="1"/>
        <v>0.24088005747885047</v>
      </c>
      <c r="E34" s="16">
        <v>0.747</v>
      </c>
      <c r="F34" s="26">
        <f t="shared" si="2"/>
        <v>11773</v>
      </c>
      <c r="G34" s="26">
        <v>5556</v>
      </c>
      <c r="H34" s="26">
        <v>5176</v>
      </c>
      <c r="I34" s="26">
        <v>1041</v>
      </c>
      <c r="J34" s="18">
        <f t="shared" si="3"/>
        <v>0.47192729125966193</v>
      </c>
      <c r="K34" s="19">
        <v>277</v>
      </c>
      <c r="L34" s="19">
        <v>145</v>
      </c>
      <c r="M34" s="19">
        <v>22</v>
      </c>
      <c r="N34" s="19">
        <f t="shared" si="4"/>
        <v>444</v>
      </c>
      <c r="O34" s="18">
        <f t="shared" si="5"/>
        <v>0.62387387387387383</v>
      </c>
      <c r="P34" s="18">
        <f t="shared" si="6"/>
        <v>0.52092030565309655</v>
      </c>
      <c r="Q34" s="108" t="str">
        <f t="shared" si="7"/>
        <v>Legitimate</v>
      </c>
    </row>
    <row r="35" spans="1:17" ht="17" thickBot="1">
      <c r="A35" s="28">
        <v>1896</v>
      </c>
      <c r="B35" s="26">
        <v>70614682</v>
      </c>
      <c r="C35" s="26">
        <f t="shared" si="0"/>
        <v>17175283.732660782</v>
      </c>
      <c r="D35" s="18">
        <f t="shared" si="1"/>
        <v>0.24322539231516729</v>
      </c>
      <c r="E35" s="17">
        <v>0.79300000000000004</v>
      </c>
      <c r="F35" s="26">
        <f t="shared" si="2"/>
        <v>13620</v>
      </c>
      <c r="G35" s="26">
        <v>6508</v>
      </c>
      <c r="H35" s="26">
        <v>7112</v>
      </c>
      <c r="I35" s="26"/>
      <c r="J35" s="18">
        <f t="shared" si="3"/>
        <v>0.52217327459618212</v>
      </c>
      <c r="K35" s="19">
        <v>176</v>
      </c>
      <c r="L35" s="19">
        <v>271</v>
      </c>
      <c r="M35" s="19"/>
      <c r="N35" s="19">
        <f t="shared" si="4"/>
        <v>447</v>
      </c>
      <c r="O35" s="18">
        <f t="shared" si="5"/>
        <v>0.60626398210290833</v>
      </c>
      <c r="P35" s="18">
        <f t="shared" si="6"/>
        <v>0.54116566225356455</v>
      </c>
      <c r="Q35" s="108" t="str">
        <f t="shared" si="7"/>
        <v>Legitimate</v>
      </c>
    </row>
    <row r="36" spans="1:17" ht="17" thickBot="1">
      <c r="A36" s="28">
        <v>1900</v>
      </c>
      <c r="B36" s="26">
        <v>76212168</v>
      </c>
      <c r="C36" s="26">
        <f t="shared" si="0"/>
        <v>18576502.732240438</v>
      </c>
      <c r="D36" s="18">
        <f t="shared" si="1"/>
        <v>0.24374720231342112</v>
      </c>
      <c r="E36" s="17">
        <v>0.73199999999999998</v>
      </c>
      <c r="F36" s="26">
        <f t="shared" si="2"/>
        <v>13598</v>
      </c>
      <c r="G36" s="26">
        <v>6370</v>
      </c>
      <c r="H36" s="26">
        <v>7228</v>
      </c>
      <c r="I36" s="26"/>
      <c r="J36" s="18">
        <f t="shared" si="3"/>
        <v>0.53154875717017214</v>
      </c>
      <c r="K36" s="19">
        <v>155</v>
      </c>
      <c r="L36" s="19">
        <v>292</v>
      </c>
      <c r="M36" s="19"/>
      <c r="N36" s="19">
        <f t="shared" si="4"/>
        <v>447</v>
      </c>
      <c r="O36" s="18">
        <f t="shared" si="5"/>
        <v>0.65324384787472034</v>
      </c>
      <c r="P36" s="18">
        <f t="shared" si="6"/>
        <v>0.54013495183957838</v>
      </c>
      <c r="Q36" s="108" t="str">
        <f t="shared" si="7"/>
        <v>Legitimate</v>
      </c>
    </row>
    <row r="37" spans="1:17" ht="17" thickBot="1">
      <c r="A37" s="28">
        <v>1904</v>
      </c>
      <c r="B37" s="26">
        <v>82254684</v>
      </c>
      <c r="C37" s="26">
        <f t="shared" si="0"/>
        <v>19498466.257668711</v>
      </c>
      <c r="D37" s="18">
        <f t="shared" si="1"/>
        <v>0.23704991994946709</v>
      </c>
      <c r="E37" s="17">
        <v>0.65200000000000002</v>
      </c>
      <c r="F37" s="26">
        <f t="shared" si="2"/>
        <v>12713</v>
      </c>
      <c r="G37" s="26">
        <v>5083</v>
      </c>
      <c r="H37" s="26">
        <v>7630</v>
      </c>
      <c r="I37" s="26"/>
      <c r="J37" s="18">
        <f t="shared" si="3"/>
        <v>0.60017305120742548</v>
      </c>
      <c r="K37" s="19">
        <v>140</v>
      </c>
      <c r="L37" s="19">
        <v>336</v>
      </c>
      <c r="M37" s="19"/>
      <c r="N37" s="19">
        <f t="shared" si="4"/>
        <v>476</v>
      </c>
      <c r="O37" s="18">
        <f t="shared" si="5"/>
        <v>0.70588235294117652</v>
      </c>
      <c r="P37" s="18">
        <f t="shared" si="6"/>
        <v>0.54877633102451728</v>
      </c>
      <c r="Q37" s="108" t="str">
        <f t="shared" si="7"/>
        <v>Legitimate</v>
      </c>
    </row>
    <row r="38" spans="1:17" ht="17" thickBot="1">
      <c r="A38" s="28">
        <v>1908</v>
      </c>
      <c r="B38" s="26">
        <v>88776284</v>
      </c>
      <c r="C38" s="26">
        <f t="shared" si="0"/>
        <v>21538226.299694192</v>
      </c>
      <c r="D38" s="18">
        <f t="shared" si="1"/>
        <v>0.24261238845832059</v>
      </c>
      <c r="E38" s="17">
        <v>0.65400000000000003</v>
      </c>
      <c r="F38" s="26">
        <f t="shared" si="2"/>
        <v>14086</v>
      </c>
      <c r="G38" s="26">
        <v>6408</v>
      </c>
      <c r="H38" s="26">
        <v>7678</v>
      </c>
      <c r="I38" s="26"/>
      <c r="J38" s="18">
        <f t="shared" si="3"/>
        <v>0.54508022149652136</v>
      </c>
      <c r="K38" s="19">
        <v>162</v>
      </c>
      <c r="L38" s="19">
        <v>321</v>
      </c>
      <c r="M38" s="19"/>
      <c r="N38" s="19">
        <f t="shared" si="4"/>
        <v>483</v>
      </c>
      <c r="O38" s="18">
        <f t="shared" si="5"/>
        <v>0.6645962732919255</v>
      </c>
      <c r="P38" s="18">
        <f t="shared" si="6"/>
        <v>0.52657222081169186</v>
      </c>
      <c r="Q38" s="108" t="str">
        <f t="shared" si="7"/>
        <v>Legitimate</v>
      </c>
    </row>
    <row r="39" spans="1:17" ht="17" thickBot="1">
      <c r="A39" s="28">
        <v>1912</v>
      </c>
      <c r="B39" s="26">
        <v>94835496</v>
      </c>
      <c r="C39" s="26">
        <f t="shared" si="0"/>
        <v>23646258.503401361</v>
      </c>
      <c r="D39" s="18">
        <f t="shared" si="1"/>
        <v>0.24933974620010804</v>
      </c>
      <c r="E39" s="17">
        <v>0.58799999999999997</v>
      </c>
      <c r="F39" s="26">
        <f t="shared" si="2"/>
        <v>13904</v>
      </c>
      <c r="G39" s="26">
        <v>6296</v>
      </c>
      <c r="H39" s="26">
        <v>4122</v>
      </c>
      <c r="I39" s="26">
        <v>3486</v>
      </c>
      <c r="J39" s="18">
        <f t="shared" si="3"/>
        <v>0.45281933256616802</v>
      </c>
      <c r="K39" s="19">
        <v>435</v>
      </c>
      <c r="L39" s="19">
        <v>88</v>
      </c>
      <c r="M39" s="19">
        <v>8</v>
      </c>
      <c r="N39" s="19">
        <f t="shared" si="4"/>
        <v>531</v>
      </c>
      <c r="O39" s="18">
        <f t="shared" si="5"/>
        <v>0.8192090395480226</v>
      </c>
      <c r="P39" s="18">
        <f t="shared" si="6"/>
        <v>0.52734202957857468</v>
      </c>
      <c r="Q39" s="108" t="str">
        <f t="shared" si="7"/>
        <v>Legitimate</v>
      </c>
    </row>
    <row r="40" spans="1:17" ht="17" thickBot="1">
      <c r="A40" s="28">
        <v>1916</v>
      </c>
      <c r="B40" s="26">
        <v>100272654</v>
      </c>
      <c r="C40" s="26">
        <f t="shared" si="0"/>
        <v>28691558.441558443</v>
      </c>
      <c r="D40" s="18">
        <f t="shared" si="1"/>
        <v>0.2861354247346285</v>
      </c>
      <c r="E40" s="17">
        <v>0.61599999999999999</v>
      </c>
      <c r="F40" s="26">
        <f t="shared" si="2"/>
        <v>17674</v>
      </c>
      <c r="G40" s="26">
        <v>9126</v>
      </c>
      <c r="H40" s="26">
        <v>8548</v>
      </c>
      <c r="I40" s="26"/>
      <c r="J40" s="18">
        <f t="shared" si="3"/>
        <v>0.51635170306665157</v>
      </c>
      <c r="K40" s="19">
        <v>277</v>
      </c>
      <c r="L40" s="19">
        <v>254</v>
      </c>
      <c r="M40" s="19"/>
      <c r="N40" s="19">
        <f t="shared" si="4"/>
        <v>531</v>
      </c>
      <c r="O40" s="18">
        <f t="shared" si="5"/>
        <v>0.5216572504708098</v>
      </c>
      <c r="P40" s="18">
        <f t="shared" si="6"/>
        <v>0.48503609456802244</v>
      </c>
      <c r="Q40" s="108" t="str">
        <f t="shared" si="7"/>
        <v>Illegitimate</v>
      </c>
    </row>
    <row r="41" spans="1:17" ht="17" thickBot="1">
      <c r="A41" s="28">
        <v>1920</v>
      </c>
      <c r="B41" s="26">
        <v>106021537</v>
      </c>
      <c r="C41" s="26">
        <f t="shared" si="0"/>
        <v>51388211.382113822</v>
      </c>
      <c r="D41" s="18">
        <f t="shared" si="1"/>
        <v>0.48469596684033944</v>
      </c>
      <c r="E41" s="17">
        <v>0.49199999999999999</v>
      </c>
      <c r="F41" s="26">
        <f t="shared" si="2"/>
        <v>25283</v>
      </c>
      <c r="G41" s="26">
        <v>9139</v>
      </c>
      <c r="H41" s="26">
        <v>16144</v>
      </c>
      <c r="I41" s="26"/>
      <c r="J41" s="18">
        <f t="shared" si="3"/>
        <v>0.63853181979986551</v>
      </c>
      <c r="K41" s="19">
        <v>127</v>
      </c>
      <c r="L41" s="19">
        <v>404</v>
      </c>
      <c r="M41" s="19"/>
      <c r="N41" s="19">
        <f t="shared" si="4"/>
        <v>531</v>
      </c>
      <c r="O41" s="18">
        <f t="shared" si="5"/>
        <v>0.76082862523540484</v>
      </c>
      <c r="P41" s="18">
        <f t="shared" si="6"/>
        <v>0.59401410296890245</v>
      </c>
      <c r="Q41" s="108" t="str">
        <f t="shared" si="7"/>
        <v>Legitimate</v>
      </c>
    </row>
    <row r="42" spans="1:17" ht="17" thickBot="1">
      <c r="A42" s="28">
        <v>1924</v>
      </c>
      <c r="B42" s="26">
        <v>112586013</v>
      </c>
      <c r="C42" s="26">
        <f t="shared" si="0"/>
        <v>61705756.929637529</v>
      </c>
      <c r="D42" s="18">
        <f t="shared" si="1"/>
        <v>0.54807657972254098</v>
      </c>
      <c r="E42" s="17">
        <v>0.46899999999999997</v>
      </c>
      <c r="F42" s="26">
        <f t="shared" si="2"/>
        <v>28940</v>
      </c>
      <c r="G42" s="26">
        <v>8386</v>
      </c>
      <c r="H42" s="26">
        <v>15723</v>
      </c>
      <c r="I42" s="26">
        <v>4831</v>
      </c>
      <c r="J42" s="18">
        <f t="shared" si="3"/>
        <v>0.54329647546648241</v>
      </c>
      <c r="K42" s="19">
        <v>136</v>
      </c>
      <c r="L42" s="19">
        <v>382</v>
      </c>
      <c r="M42" s="19">
        <v>13</v>
      </c>
      <c r="N42" s="19">
        <f t="shared" si="4"/>
        <v>531</v>
      </c>
      <c r="O42" s="18">
        <f t="shared" si="5"/>
        <v>0.71939736346516003</v>
      </c>
      <c r="P42" s="18">
        <f t="shared" si="6"/>
        <v>0.56994260466354585</v>
      </c>
      <c r="Q42" s="108" t="str">
        <f t="shared" si="7"/>
        <v>Legitimate</v>
      </c>
    </row>
    <row r="43" spans="1:17" ht="17" thickBot="1">
      <c r="A43" s="28">
        <v>1928</v>
      </c>
      <c r="B43" s="26">
        <v>119556938</v>
      </c>
      <c r="C43" s="26">
        <f t="shared" si="0"/>
        <v>64045694.200351499</v>
      </c>
      <c r="D43" s="18">
        <f t="shared" si="1"/>
        <v>0.53569199137863077</v>
      </c>
      <c r="E43" s="17">
        <v>0.56899999999999995</v>
      </c>
      <c r="F43" s="26">
        <f t="shared" si="2"/>
        <v>36442</v>
      </c>
      <c r="G43" s="26">
        <v>15015</v>
      </c>
      <c r="H43" s="26">
        <v>21427</v>
      </c>
      <c r="I43" s="26"/>
      <c r="J43" s="18">
        <f t="shared" si="3"/>
        <v>0.58797541298501732</v>
      </c>
      <c r="K43" s="19">
        <v>87</v>
      </c>
      <c r="L43" s="19">
        <v>444</v>
      </c>
      <c r="M43" s="19"/>
      <c r="N43" s="19">
        <f t="shared" si="4"/>
        <v>531</v>
      </c>
      <c r="O43" s="18">
        <f t="shared" si="5"/>
        <v>0.83615819209039544</v>
      </c>
      <c r="P43" s="18">
        <f t="shared" si="6"/>
        <v>0.63220639911351084</v>
      </c>
      <c r="Q43" s="108" t="str">
        <f t="shared" si="7"/>
        <v>Legitimate</v>
      </c>
    </row>
    <row r="44" spans="1:17" ht="17" thickBot="1">
      <c r="A44" s="28">
        <v>1932</v>
      </c>
      <c r="B44" s="26">
        <v>126781020</v>
      </c>
      <c r="C44" s="26">
        <f t="shared" si="0"/>
        <v>69977152.899824262</v>
      </c>
      <c r="D44" s="18">
        <f t="shared" si="1"/>
        <v>0.55195290982691469</v>
      </c>
      <c r="E44" s="17">
        <v>0.56899999999999995</v>
      </c>
      <c r="F44" s="26">
        <v>39817</v>
      </c>
      <c r="G44" s="26">
        <v>22821</v>
      </c>
      <c r="H44" s="26">
        <v>15761</v>
      </c>
      <c r="I44" s="26"/>
      <c r="J44" s="18">
        <f t="shared" si="3"/>
        <v>0.57314714820302881</v>
      </c>
      <c r="K44" s="19">
        <v>472</v>
      </c>
      <c r="L44" s="19">
        <v>59</v>
      </c>
      <c r="M44" s="19"/>
      <c r="N44" s="19">
        <f t="shared" si="4"/>
        <v>531</v>
      </c>
      <c r="O44" s="18">
        <f t="shared" si="5"/>
        <v>0.88888888888888884</v>
      </c>
      <c r="P44" s="18">
        <f t="shared" si="6"/>
        <v>0.64574723672970813</v>
      </c>
      <c r="Q44" s="108" t="str">
        <f t="shared" si="7"/>
        <v>Legitimate</v>
      </c>
    </row>
    <row r="45" spans="1:17" ht="17" thickBot="1">
      <c r="A45" s="28">
        <v>1936</v>
      </c>
      <c r="B45" s="26">
        <v>134252631</v>
      </c>
      <c r="C45" s="26">
        <f t="shared" si="0"/>
        <v>74831147.540983617</v>
      </c>
      <c r="D45" s="18">
        <f t="shared" si="1"/>
        <v>0.55739054783204667</v>
      </c>
      <c r="E45" s="17">
        <v>0.61</v>
      </c>
      <c r="F45" s="26">
        <v>45647</v>
      </c>
      <c r="G45" s="26">
        <v>27752</v>
      </c>
      <c r="H45" s="26">
        <v>16682</v>
      </c>
      <c r="I45" s="26"/>
      <c r="J45" s="18">
        <f t="shared" si="3"/>
        <v>0.60796985563125727</v>
      </c>
      <c r="K45" s="19">
        <v>523</v>
      </c>
      <c r="L45" s="19">
        <v>8</v>
      </c>
      <c r="M45" s="19"/>
      <c r="N45" s="19">
        <f t="shared" si="4"/>
        <v>531</v>
      </c>
      <c r="O45" s="18">
        <f t="shared" si="5"/>
        <v>0.98493408662900184</v>
      </c>
      <c r="P45" s="18">
        <f t="shared" si="6"/>
        <v>0.69007362252307636</v>
      </c>
      <c r="Q45" s="108" t="str">
        <f t="shared" si="7"/>
        <v>Legitimate</v>
      </c>
    </row>
    <row r="46" spans="1:17" ht="17" thickBot="1">
      <c r="A46" s="28">
        <v>1940</v>
      </c>
      <c r="B46" s="26">
        <v>142164569</v>
      </c>
      <c r="C46" s="26">
        <f t="shared" si="0"/>
        <v>79704000</v>
      </c>
      <c r="D46" s="18">
        <f t="shared" si="1"/>
        <v>0.56064602144293774</v>
      </c>
      <c r="E46" s="17">
        <v>0.625</v>
      </c>
      <c r="F46" s="26">
        <v>49815</v>
      </c>
      <c r="G46" s="26">
        <v>27313</v>
      </c>
      <c r="H46" s="26">
        <v>22347</v>
      </c>
      <c r="I46" s="26"/>
      <c r="J46" s="18">
        <f t="shared" si="3"/>
        <v>0.54828866807186594</v>
      </c>
      <c r="K46" s="19">
        <v>449</v>
      </c>
      <c r="L46" s="19">
        <v>82</v>
      </c>
      <c r="M46" s="19"/>
      <c r="N46" s="19">
        <f t="shared" si="4"/>
        <v>531</v>
      </c>
      <c r="O46" s="18">
        <f t="shared" si="5"/>
        <v>0.84557438794726936</v>
      </c>
      <c r="P46" s="18">
        <f t="shared" si="6"/>
        <v>0.64487726936551826</v>
      </c>
      <c r="Q46" s="108" t="str">
        <f t="shared" si="7"/>
        <v>Legitimate</v>
      </c>
    </row>
    <row r="47" spans="1:17" ht="17" thickBot="1">
      <c r="A47" s="28">
        <v>1944</v>
      </c>
      <c r="B47" s="26">
        <v>149539647</v>
      </c>
      <c r="C47" s="26">
        <f t="shared" si="0"/>
        <v>85914132.379248649</v>
      </c>
      <c r="D47" s="18">
        <f t="shared" si="1"/>
        <v>0.57452410850781699</v>
      </c>
      <c r="E47" s="17">
        <v>0.55900000000000005</v>
      </c>
      <c r="F47" s="26">
        <v>48026</v>
      </c>
      <c r="G47" s="26">
        <v>25612</v>
      </c>
      <c r="H47" s="26">
        <v>22018</v>
      </c>
      <c r="I47" s="26"/>
      <c r="J47" s="18">
        <f t="shared" si="3"/>
        <v>0.53329446549785531</v>
      </c>
      <c r="K47" s="19">
        <v>432</v>
      </c>
      <c r="L47" s="19">
        <v>99</v>
      </c>
      <c r="M47" s="19"/>
      <c r="N47" s="19">
        <f t="shared" si="4"/>
        <v>531</v>
      </c>
      <c r="O47" s="18">
        <f t="shared" si="5"/>
        <v>0.81355932203389836</v>
      </c>
      <c r="P47" s="18">
        <f t="shared" si="6"/>
        <v>0.62009447400989259</v>
      </c>
      <c r="Q47" s="108" t="str">
        <f t="shared" si="7"/>
        <v>Legitimate</v>
      </c>
    </row>
    <row r="48" spans="1:17" ht="17" thickBot="1">
      <c r="A48" s="28">
        <v>1948</v>
      </c>
      <c r="B48" s="26">
        <v>157297323</v>
      </c>
      <c r="C48" s="26">
        <f t="shared" si="0"/>
        <v>92139622.641509429</v>
      </c>
      <c r="D48" s="18">
        <f t="shared" si="1"/>
        <v>0.58576726472013407</v>
      </c>
      <c r="E48" s="17">
        <v>0.53</v>
      </c>
      <c r="F48" s="26">
        <v>48834</v>
      </c>
      <c r="G48" s="26">
        <v>24179</v>
      </c>
      <c r="H48" s="26">
        <v>21991</v>
      </c>
      <c r="I48" s="26">
        <v>1175.93</v>
      </c>
      <c r="J48" s="18">
        <f t="shared" si="3"/>
        <v>0.4951263463980014</v>
      </c>
      <c r="K48" s="19">
        <v>303</v>
      </c>
      <c r="L48" s="19">
        <v>189</v>
      </c>
      <c r="M48" s="19">
        <v>39</v>
      </c>
      <c r="N48" s="19">
        <f t="shared" si="4"/>
        <v>531</v>
      </c>
      <c r="O48" s="18">
        <f t="shared" si="5"/>
        <v>0.57062146892655363</v>
      </c>
      <c r="P48" s="18">
        <f t="shared" si="6"/>
        <v>0.5453787700111723</v>
      </c>
      <c r="Q48" s="108" t="str">
        <f t="shared" si="7"/>
        <v>Legitimate</v>
      </c>
    </row>
    <row r="49" spans="1:17" ht="17" thickBot="1">
      <c r="A49" s="28">
        <v>1952</v>
      </c>
      <c r="B49" s="26">
        <v>166572695</v>
      </c>
      <c r="C49" s="26">
        <f t="shared" si="0"/>
        <v>97238546.603475511</v>
      </c>
      <c r="D49" s="18">
        <f t="shared" si="1"/>
        <v>0.5837604212591716</v>
      </c>
      <c r="E49" s="17">
        <v>0.63300000000000001</v>
      </c>
      <c r="F49" s="26">
        <v>61552</v>
      </c>
      <c r="G49" s="26">
        <v>27375</v>
      </c>
      <c r="H49" s="26">
        <v>34075</v>
      </c>
      <c r="I49" s="26"/>
      <c r="J49" s="18">
        <f t="shared" si="3"/>
        <v>0.55359695866909275</v>
      </c>
      <c r="K49" s="19">
        <v>89</v>
      </c>
      <c r="L49" s="19">
        <v>442</v>
      </c>
      <c r="M49" s="19"/>
      <c r="N49" s="19">
        <f t="shared" si="4"/>
        <v>531</v>
      </c>
      <c r="O49" s="18">
        <f t="shared" si="5"/>
        <v>0.83239171374764598</v>
      </c>
      <c r="P49" s="18">
        <f t="shared" si="6"/>
        <v>0.65068727341897759</v>
      </c>
      <c r="Q49" s="108" t="str">
        <f t="shared" si="7"/>
        <v>Legitimate</v>
      </c>
    </row>
    <row r="50" spans="1:17" ht="17" thickBot="1">
      <c r="A50" s="28">
        <v>1956</v>
      </c>
      <c r="B50" s="26">
        <v>177583985</v>
      </c>
      <c r="C50" s="26">
        <f t="shared" si="0"/>
        <v>102523966.94214876</v>
      </c>
      <c r="D50" s="18">
        <f t="shared" si="1"/>
        <v>0.57732664880872431</v>
      </c>
      <c r="E50" s="17">
        <v>0.60499999999999998</v>
      </c>
      <c r="F50" s="26">
        <v>62027</v>
      </c>
      <c r="G50" s="26">
        <v>26028</v>
      </c>
      <c r="H50" s="26">
        <v>35579</v>
      </c>
      <c r="I50" s="26"/>
      <c r="J50" s="18">
        <f t="shared" si="3"/>
        <v>0.57360504296516035</v>
      </c>
      <c r="K50" s="19">
        <v>73</v>
      </c>
      <c r="L50" s="19">
        <v>457</v>
      </c>
      <c r="M50" s="19"/>
      <c r="N50" s="19">
        <f t="shared" si="4"/>
        <v>530</v>
      </c>
      <c r="O50" s="18">
        <f t="shared" si="5"/>
        <v>0.86226415094339626</v>
      </c>
      <c r="P50" s="18">
        <f t="shared" si="6"/>
        <v>0.65454896067932022</v>
      </c>
      <c r="Q50" s="108" t="str">
        <f t="shared" si="7"/>
        <v>Legitimate</v>
      </c>
    </row>
    <row r="51" spans="1:17" ht="17" thickBot="1">
      <c r="A51" s="28">
        <v>1960</v>
      </c>
      <c r="B51" s="26">
        <v>189323175</v>
      </c>
      <c r="C51" s="26">
        <f t="shared" si="0"/>
        <v>109090332.80507132</v>
      </c>
      <c r="D51" s="18">
        <f t="shared" si="1"/>
        <v>0.57621225085133565</v>
      </c>
      <c r="E51" s="17">
        <v>0.63100000000000001</v>
      </c>
      <c r="F51" s="26">
        <v>68836</v>
      </c>
      <c r="G51" s="26">
        <v>34221</v>
      </c>
      <c r="H51" s="26">
        <v>34108</v>
      </c>
      <c r="I51" s="26">
        <v>286.35899999999998</v>
      </c>
      <c r="J51" s="18">
        <f t="shared" si="3"/>
        <v>0.49713812539950025</v>
      </c>
      <c r="K51" s="19">
        <v>303</v>
      </c>
      <c r="L51" s="19">
        <v>219</v>
      </c>
      <c r="M51" s="19">
        <v>15</v>
      </c>
      <c r="N51" s="19">
        <f t="shared" si="4"/>
        <v>537</v>
      </c>
      <c r="O51" s="18">
        <f t="shared" si="5"/>
        <v>0.56424581005586594</v>
      </c>
      <c r="P51" s="18">
        <f t="shared" si="6"/>
        <v>0.56714904657667542</v>
      </c>
      <c r="Q51" s="108" t="str">
        <f t="shared" si="7"/>
        <v>Legitimate</v>
      </c>
    </row>
    <row r="52" spans="1:17" ht="17" thickBot="1">
      <c r="A52" s="28">
        <v>1964</v>
      </c>
      <c r="B52" s="26">
        <v>198573030</v>
      </c>
      <c r="C52" s="26">
        <f t="shared" si="0"/>
        <v>113243941.84168014</v>
      </c>
      <c r="D52" s="18">
        <f t="shared" si="1"/>
        <v>0.57028863306200317</v>
      </c>
      <c r="E52" s="17">
        <v>0.61899999999999999</v>
      </c>
      <c r="F52" s="26">
        <v>70098</v>
      </c>
      <c r="G52" s="26">
        <v>43127</v>
      </c>
      <c r="H52" s="26">
        <v>27175</v>
      </c>
      <c r="I52" s="26"/>
      <c r="J52" s="18">
        <f t="shared" si="3"/>
        <v>0.61523866586778508</v>
      </c>
      <c r="K52" s="19">
        <v>486</v>
      </c>
      <c r="L52" s="19">
        <v>52</v>
      </c>
      <c r="M52" s="19"/>
      <c r="N52" s="19">
        <f t="shared" si="4"/>
        <v>538</v>
      </c>
      <c r="O52" s="18">
        <f t="shared" si="5"/>
        <v>0.90334572490706322</v>
      </c>
      <c r="P52" s="18">
        <f t="shared" si="6"/>
        <v>0.67696825595921284</v>
      </c>
      <c r="Q52" s="108" t="str">
        <f t="shared" si="7"/>
        <v>Legitimate</v>
      </c>
    </row>
    <row r="53" spans="1:17" ht="17" thickBot="1">
      <c r="A53" s="28">
        <v>1968</v>
      </c>
      <c r="B53" s="26">
        <v>208274811</v>
      </c>
      <c r="C53" s="26">
        <f t="shared" si="0"/>
        <v>120110197.36842105</v>
      </c>
      <c r="D53" s="18">
        <f t="shared" si="1"/>
        <v>0.57669094400676735</v>
      </c>
      <c r="E53" s="17">
        <v>0.60799999999999998</v>
      </c>
      <c r="F53" s="26">
        <v>73027</v>
      </c>
      <c r="G53" s="26">
        <v>31272</v>
      </c>
      <c r="H53" s="26">
        <v>31784</v>
      </c>
      <c r="I53" s="26">
        <v>9901</v>
      </c>
      <c r="J53" s="18">
        <f t="shared" si="3"/>
        <v>0.43523628247086693</v>
      </c>
      <c r="K53" s="19">
        <v>191</v>
      </c>
      <c r="L53" s="19">
        <v>301</v>
      </c>
      <c r="M53" s="19">
        <v>46</v>
      </c>
      <c r="N53" s="19">
        <f t="shared" si="4"/>
        <v>538</v>
      </c>
      <c r="O53" s="18">
        <f t="shared" si="5"/>
        <v>0.55947955390334569</v>
      </c>
      <c r="P53" s="18">
        <f t="shared" si="6"/>
        <v>0.54485169509524489</v>
      </c>
      <c r="Q53" s="108" t="str">
        <f t="shared" si="7"/>
        <v>Legitimate</v>
      </c>
    </row>
    <row r="54" spans="1:17" ht="17" thickBot="1">
      <c r="A54" s="28">
        <v>1972</v>
      </c>
      <c r="B54" s="26">
        <v>217759805</v>
      </c>
      <c r="C54" s="26">
        <f t="shared" si="0"/>
        <v>140625000</v>
      </c>
      <c r="D54" s="18">
        <f t="shared" si="1"/>
        <v>0.64578033581541827</v>
      </c>
      <c r="E54" s="17">
        <v>0.55200000000000005</v>
      </c>
      <c r="F54" s="26">
        <v>77625</v>
      </c>
      <c r="G54" s="26">
        <v>29173</v>
      </c>
      <c r="H54" s="26">
        <v>47169</v>
      </c>
      <c r="I54" s="26"/>
      <c r="J54" s="18">
        <f t="shared" si="3"/>
        <v>0.60765217391304349</v>
      </c>
      <c r="K54" s="19">
        <v>17</v>
      </c>
      <c r="L54" s="19">
        <v>520</v>
      </c>
      <c r="M54" s="19"/>
      <c r="N54" s="19">
        <f t="shared" si="4"/>
        <v>537</v>
      </c>
      <c r="O54" s="18">
        <f t="shared" si="5"/>
        <v>0.96834264432029793</v>
      </c>
      <c r="P54" s="18">
        <f t="shared" si="6"/>
        <v>0.69344378851218991</v>
      </c>
      <c r="Q54" s="108" t="str">
        <f t="shared" si="7"/>
        <v>Legitimate</v>
      </c>
    </row>
    <row r="55" spans="1:17" ht="17" thickBot="1">
      <c r="A55" s="28">
        <v>1976</v>
      </c>
      <c r="B55" s="26">
        <v>226956787</v>
      </c>
      <c r="C55" s="26">
        <f t="shared" si="0"/>
        <v>152244402.98507461</v>
      </c>
      <c r="D55" s="18">
        <f t="shared" si="1"/>
        <v>0.67080788813367631</v>
      </c>
      <c r="E55" s="17">
        <v>0.53600000000000003</v>
      </c>
      <c r="F55" s="26">
        <v>81603</v>
      </c>
      <c r="G55" s="26">
        <v>40832</v>
      </c>
      <c r="H55" s="26">
        <v>39149</v>
      </c>
      <c r="I55" s="26"/>
      <c r="J55" s="18">
        <f t="shared" si="3"/>
        <v>0.50037376076859919</v>
      </c>
      <c r="K55" s="19">
        <v>297</v>
      </c>
      <c r="L55" s="19">
        <v>240</v>
      </c>
      <c r="M55" s="19"/>
      <c r="N55" s="19">
        <f t="shared" si="4"/>
        <v>537</v>
      </c>
      <c r="O55" s="18">
        <f t="shared" si="5"/>
        <v>0.55307262569832405</v>
      </c>
      <c r="P55" s="18">
        <f t="shared" si="6"/>
        <v>0.56506356865014995</v>
      </c>
      <c r="Q55" s="108" t="str">
        <f t="shared" si="7"/>
        <v>Legitimate</v>
      </c>
    </row>
    <row r="56" spans="1:17" ht="17" thickBot="1">
      <c r="A56" s="28">
        <v>1980</v>
      </c>
      <c r="B56" s="26">
        <v>236542199</v>
      </c>
      <c r="C56" s="26">
        <f t="shared" si="0"/>
        <v>164442965.77946767</v>
      </c>
      <c r="D56" s="18">
        <f t="shared" si="1"/>
        <v>0.69519504965567547</v>
      </c>
      <c r="E56" s="17">
        <v>0.52600000000000002</v>
      </c>
      <c r="F56" s="26">
        <v>86497</v>
      </c>
      <c r="G56" s="26">
        <v>35480</v>
      </c>
      <c r="H56" s="26">
        <v>43903</v>
      </c>
      <c r="I56" s="26"/>
      <c r="J56" s="18">
        <f t="shared" si="3"/>
        <v>0.50756673641860406</v>
      </c>
      <c r="K56" s="19">
        <v>49</v>
      </c>
      <c r="L56" s="19">
        <v>489</v>
      </c>
      <c r="M56" s="19"/>
      <c r="N56" s="19">
        <f t="shared" si="4"/>
        <v>538</v>
      </c>
      <c r="O56" s="18">
        <f t="shared" si="5"/>
        <v>0.90892193308550184</v>
      </c>
      <c r="P56" s="18">
        <f t="shared" si="6"/>
        <v>0.65942092978994538</v>
      </c>
      <c r="Q56" s="108" t="str">
        <f t="shared" si="7"/>
        <v>Legitimate</v>
      </c>
    </row>
    <row r="57" spans="1:17" ht="17" thickBot="1">
      <c r="A57" s="28">
        <v>1984</v>
      </c>
      <c r="B57" s="26">
        <v>245171723</v>
      </c>
      <c r="C57" s="26">
        <f t="shared" si="0"/>
        <v>174491525.42372879</v>
      </c>
      <c r="D57" s="18">
        <f t="shared" si="1"/>
        <v>0.71171146202585844</v>
      </c>
      <c r="E57" s="17">
        <v>0.53100000000000003</v>
      </c>
      <c r="F57" s="26">
        <v>92655</v>
      </c>
      <c r="G57" s="26">
        <v>37577</v>
      </c>
      <c r="H57" s="26">
        <v>54455</v>
      </c>
      <c r="I57" s="26"/>
      <c r="J57" s="18">
        <f t="shared" si="3"/>
        <v>0.58771787815012677</v>
      </c>
      <c r="K57" s="19">
        <v>13</v>
      </c>
      <c r="L57" s="19">
        <v>525</v>
      </c>
      <c r="M57" s="19"/>
      <c r="N57" s="19">
        <f t="shared" si="4"/>
        <v>538</v>
      </c>
      <c r="O57" s="18">
        <f t="shared" si="5"/>
        <v>0.97583643122676578</v>
      </c>
      <c r="P57" s="18">
        <f t="shared" si="6"/>
        <v>0.70156644285068781</v>
      </c>
      <c r="Q57" s="108" t="str">
        <f t="shared" si="7"/>
        <v>Legitimate</v>
      </c>
    </row>
    <row r="58" spans="1:17" ht="17" thickBot="1">
      <c r="A58" s="28">
        <v>1988</v>
      </c>
      <c r="B58" s="26">
        <v>254116069</v>
      </c>
      <c r="C58" s="26">
        <f t="shared" si="0"/>
        <v>182808383.23353294</v>
      </c>
      <c r="D58" s="18">
        <f t="shared" si="1"/>
        <v>0.71938930880255725</v>
      </c>
      <c r="E58" s="17">
        <v>0.501</v>
      </c>
      <c r="F58" s="26">
        <v>91587</v>
      </c>
      <c r="G58" s="26">
        <v>41809</v>
      </c>
      <c r="H58" s="26">
        <v>48887</v>
      </c>
      <c r="I58" s="26"/>
      <c r="J58" s="18">
        <f t="shared" si="3"/>
        <v>0.53377662768733558</v>
      </c>
      <c r="K58" s="19">
        <v>111</v>
      </c>
      <c r="L58" s="19">
        <v>426</v>
      </c>
      <c r="M58" s="19"/>
      <c r="N58" s="19">
        <f t="shared" si="4"/>
        <v>537</v>
      </c>
      <c r="O58" s="18">
        <f t="shared" si="5"/>
        <v>0.79329608938547491</v>
      </c>
      <c r="P58" s="18">
        <f t="shared" si="6"/>
        <v>0.63686550646884188</v>
      </c>
      <c r="Q58" s="108" t="str">
        <f t="shared" si="7"/>
        <v>Legitimate</v>
      </c>
    </row>
    <row r="59" spans="1:17" ht="17" thickBot="1">
      <c r="A59" s="28">
        <v>1992</v>
      </c>
      <c r="B59" s="26">
        <v>264944459</v>
      </c>
      <c r="C59" s="26">
        <f t="shared" si="0"/>
        <v>189836660.61705989</v>
      </c>
      <c r="D59" s="18">
        <f t="shared" si="1"/>
        <v>0.71651493046344439</v>
      </c>
      <c r="E59" s="17">
        <v>0.55100000000000005</v>
      </c>
      <c r="F59" s="26">
        <v>104600</v>
      </c>
      <c r="G59" s="26">
        <v>44910</v>
      </c>
      <c r="H59" s="26">
        <v>39105</v>
      </c>
      <c r="I59" s="26">
        <v>19744</v>
      </c>
      <c r="J59" s="18">
        <f t="shared" si="3"/>
        <v>0.42934990439770554</v>
      </c>
      <c r="K59" s="19">
        <v>370</v>
      </c>
      <c r="L59" s="19">
        <v>168</v>
      </c>
      <c r="M59" s="19">
        <v>0</v>
      </c>
      <c r="N59" s="19">
        <f t="shared" si="4"/>
        <v>538</v>
      </c>
      <c r="O59" s="18">
        <f t="shared" si="5"/>
        <v>0.68773234200743494</v>
      </c>
      <c r="P59" s="18">
        <f t="shared" si="6"/>
        <v>0.59614929421714624</v>
      </c>
      <c r="Q59" s="108" t="str">
        <f t="shared" si="7"/>
        <v>Legitimate</v>
      </c>
    </row>
    <row r="60" spans="1:17" ht="17" thickBot="1">
      <c r="A60" s="28">
        <v>1996</v>
      </c>
      <c r="B60" s="26">
        <v>277867989</v>
      </c>
      <c r="C60" s="26">
        <f t="shared" si="0"/>
        <v>196313645.62118125</v>
      </c>
      <c r="D60" s="18">
        <f t="shared" si="1"/>
        <v>0.70649968111721295</v>
      </c>
      <c r="E60" s="17">
        <v>0.49099999999999999</v>
      </c>
      <c r="F60" s="26">
        <v>96390</v>
      </c>
      <c r="G60" s="26">
        <v>47400</v>
      </c>
      <c r="H60" s="26">
        <v>39199</v>
      </c>
      <c r="I60" s="26"/>
      <c r="J60" s="18">
        <f t="shared" si="3"/>
        <v>0.4917522564581388</v>
      </c>
      <c r="K60" s="19">
        <v>379</v>
      </c>
      <c r="L60" s="19">
        <v>159</v>
      </c>
      <c r="M60" s="19"/>
      <c r="N60" s="19">
        <f t="shared" si="4"/>
        <v>538</v>
      </c>
      <c r="O60" s="18">
        <f t="shared" si="5"/>
        <v>0.70446096654275092</v>
      </c>
      <c r="P60" s="18">
        <f t="shared" si="6"/>
        <v>0.59842822602952561</v>
      </c>
      <c r="Q60" s="108" t="str">
        <f t="shared" si="7"/>
        <v>Legitimate</v>
      </c>
    </row>
    <row r="61" spans="1:17" ht="17" thickBot="1">
      <c r="A61" s="28">
        <v>2000</v>
      </c>
      <c r="B61" s="26">
        <v>291421906</v>
      </c>
      <c r="C61" s="26">
        <f t="shared" si="0"/>
        <v>205836257.30994153</v>
      </c>
      <c r="D61" s="18">
        <f t="shared" si="1"/>
        <v>0.70631703750486596</v>
      </c>
      <c r="E61" s="17">
        <v>0.51300000000000001</v>
      </c>
      <c r="F61" s="26">
        <v>105594</v>
      </c>
      <c r="G61" s="26">
        <v>51004</v>
      </c>
      <c r="H61" s="26">
        <v>50460</v>
      </c>
      <c r="I61" s="26"/>
      <c r="J61" s="18">
        <f t="shared" si="3"/>
        <v>0.4830198685531375</v>
      </c>
      <c r="K61" s="19">
        <v>266</v>
      </c>
      <c r="L61" s="19">
        <v>271</v>
      </c>
      <c r="M61" s="19"/>
      <c r="N61" s="19">
        <f t="shared" si="4"/>
        <v>537</v>
      </c>
      <c r="O61" s="18">
        <f t="shared" si="5"/>
        <v>0.50465549348230909</v>
      </c>
      <c r="P61" s="18">
        <f t="shared" si="6"/>
        <v>0.55174809988507811</v>
      </c>
      <c r="Q61" s="108" t="str">
        <f t="shared" si="7"/>
        <v>Legitimate</v>
      </c>
    </row>
    <row r="62" spans="1:17" ht="17" thickBot="1">
      <c r="A62" s="28">
        <v>2004</v>
      </c>
      <c r="B62" s="26">
        <v>298231555</v>
      </c>
      <c r="C62" s="26">
        <f t="shared" si="0"/>
        <v>221245931.28390595</v>
      </c>
      <c r="D62" s="18">
        <f t="shared" si="1"/>
        <v>0.74185956373364303</v>
      </c>
      <c r="E62" s="17">
        <v>0.55300000000000005</v>
      </c>
      <c r="F62" s="26">
        <v>122349</v>
      </c>
      <c r="G62" s="26">
        <v>59028</v>
      </c>
      <c r="H62" s="26">
        <v>62040</v>
      </c>
      <c r="I62" s="26"/>
      <c r="J62" s="18">
        <f t="shared" si="3"/>
        <v>0.50707402594218176</v>
      </c>
      <c r="K62" s="19">
        <v>251</v>
      </c>
      <c r="L62" s="19">
        <v>286</v>
      </c>
      <c r="M62" s="19"/>
      <c r="N62" s="19">
        <f t="shared" si="4"/>
        <v>537</v>
      </c>
      <c r="O62" s="18">
        <f t="shared" si="5"/>
        <v>0.53258845437616387</v>
      </c>
      <c r="P62" s="18">
        <f t="shared" si="6"/>
        <v>0.58363051101299712</v>
      </c>
      <c r="Q62" s="108" t="str">
        <f t="shared" si="7"/>
        <v>Legitimate</v>
      </c>
    </row>
    <row r="63" spans="1:17" ht="17" thickBot="1">
      <c r="A63" s="28">
        <v>2008</v>
      </c>
      <c r="B63" s="26">
        <v>305200324</v>
      </c>
      <c r="C63" s="26">
        <v>231229580</v>
      </c>
      <c r="D63" s="18">
        <f t="shared" si="1"/>
        <v>0.75763215769063208</v>
      </c>
      <c r="E63" s="17">
        <v>0.56799999999999995</v>
      </c>
      <c r="F63" s="26">
        <v>131407</v>
      </c>
      <c r="G63" s="26">
        <f>(69456897)/1000</f>
        <v>69456.896999999997</v>
      </c>
      <c r="H63" s="26">
        <f>(59934814)/1000</f>
        <v>59934.813999999998</v>
      </c>
      <c r="I63" s="26"/>
      <c r="J63" s="18">
        <f t="shared" si="3"/>
        <v>0.52856314351594658</v>
      </c>
      <c r="K63" s="19">
        <v>365</v>
      </c>
      <c r="L63" s="19">
        <v>173</v>
      </c>
      <c r="M63" s="19"/>
      <c r="N63" s="19">
        <f t="shared" si="4"/>
        <v>538</v>
      </c>
      <c r="O63" s="18">
        <f t="shared" si="5"/>
        <v>0.67843866171003719</v>
      </c>
      <c r="P63" s="18">
        <f t="shared" si="6"/>
        <v>0.63315849072915398</v>
      </c>
      <c r="Q63" s="109" t="str">
        <f t="shared" si="7"/>
        <v>Legitimate</v>
      </c>
    </row>
    <row r="64" spans="1:17" ht="17" thickBot="1">
      <c r="A64" s="28">
        <v>2012</v>
      </c>
      <c r="B64" s="26">
        <v>313830000</v>
      </c>
      <c r="C64" s="26">
        <v>235248000</v>
      </c>
      <c r="D64" s="18">
        <f t="shared" si="1"/>
        <v>0.74960328840455026</v>
      </c>
      <c r="E64" s="17">
        <f>F64*1000/C64</f>
        <v>0.54935642385907635</v>
      </c>
      <c r="F64" s="26">
        <v>129235</v>
      </c>
      <c r="G64" s="118">
        <v>65915.794999999998</v>
      </c>
      <c r="H64" s="118">
        <v>60933.504000000001</v>
      </c>
      <c r="I64" s="115"/>
      <c r="J64" s="18">
        <f>G64/F64</f>
        <v>0.51004600147018997</v>
      </c>
      <c r="K64" s="19">
        <v>332</v>
      </c>
      <c r="L64" s="19">
        <v>206</v>
      </c>
      <c r="M64" s="5"/>
      <c r="N64" s="19">
        <f t="shared" si="4"/>
        <v>538</v>
      </c>
      <c r="O64" s="18">
        <f t="shared" si="5"/>
        <v>0.61710037174721188</v>
      </c>
      <c r="P64" s="18">
        <f t="shared" si="6"/>
        <v>0.60652652137025709</v>
      </c>
      <c r="Q64" s="109" t="str">
        <f t="shared" si="7"/>
        <v>Legitimate</v>
      </c>
    </row>
    <row r="65" spans="1:17" ht="17" thickBot="1">
      <c r="A65" s="114">
        <v>2016</v>
      </c>
      <c r="B65" s="26">
        <v>320640000</v>
      </c>
      <c r="C65" s="26">
        <v>250056000</v>
      </c>
      <c r="D65" s="18">
        <f t="shared" si="1"/>
        <v>0.77986526946107781</v>
      </c>
      <c r="E65" s="17">
        <f>F65*1000/C65</f>
        <v>0.55526362094890747</v>
      </c>
      <c r="F65" s="26">
        <v>138847</v>
      </c>
      <c r="G65" s="118">
        <v>65853.513999999996</v>
      </c>
      <c r="H65" s="118">
        <v>62984.828000000001</v>
      </c>
      <c r="I65" s="115"/>
      <c r="J65" s="18">
        <f>G65/F65</f>
        <v>0.47428834616520338</v>
      </c>
      <c r="K65" s="19">
        <v>227</v>
      </c>
      <c r="L65" s="19">
        <v>304</v>
      </c>
      <c r="M65" s="5"/>
      <c r="N65" s="5">
        <f t="shared" si="4"/>
        <v>531</v>
      </c>
      <c r="O65" s="18">
        <f t="shared" si="5"/>
        <v>0.57250470809792842</v>
      </c>
      <c r="P65" s="18">
        <f t="shared" si="6"/>
        <v>0.59548048616827931</v>
      </c>
      <c r="Q65" s="85" t="str">
        <f t="shared" si="7"/>
        <v>Legitimate</v>
      </c>
    </row>
    <row r="66" spans="1:17" s="28" customFormat="1" ht="14" thickBot="1">
      <c r="A66" s="114">
        <v>2020</v>
      </c>
      <c r="B66" s="119"/>
      <c r="C66" s="119"/>
      <c r="D66" s="119"/>
      <c r="E66" s="121"/>
      <c r="F66" s="26"/>
      <c r="G66" s="117"/>
      <c r="H66" s="117"/>
      <c r="I66" s="26"/>
      <c r="J66" s="122"/>
      <c r="K66" s="19"/>
      <c r="L66" s="19"/>
      <c r="M66" s="19"/>
      <c r="N66" s="19"/>
      <c r="O66" s="19"/>
      <c r="P66" s="19"/>
      <c r="Q66" s="119"/>
    </row>
    <row r="67" spans="1:17" ht="17" thickBot="1">
      <c r="A67" s="116" t="s">
        <v>7</v>
      </c>
      <c r="B67" s="27"/>
      <c r="C67" s="27"/>
      <c r="D67" s="27"/>
      <c r="E67" s="120">
        <f>AVERAGE(E17:E65)</f>
        <v>0.6271555111185303</v>
      </c>
      <c r="G67" s="3"/>
      <c r="H67" s="3"/>
      <c r="I67" s="3"/>
      <c r="J67" s="120">
        <f>AVERAGE(J17:J65)</f>
        <v>0.52364497273675625</v>
      </c>
      <c r="N67" s="4"/>
      <c r="O67" s="120">
        <f>AVERAGE(O17:O65)</f>
        <v>0.70287275881143207</v>
      </c>
      <c r="P67" s="120">
        <f>AVERAGE(P17:P63)</f>
        <v>0.56808429373666491</v>
      </c>
    </row>
    <row r="68" spans="1:17" ht="17" thickBot="1">
      <c r="A68" s="116" t="s">
        <v>8</v>
      </c>
      <c r="B68" s="27"/>
      <c r="C68" s="27"/>
      <c r="D68" s="27"/>
      <c r="E68" s="17">
        <f>MEDIAN(E17:E65)</f>
        <v>0.60799999999999998</v>
      </c>
      <c r="G68" s="3"/>
      <c r="H68" s="3"/>
      <c r="I68" s="3"/>
      <c r="J68" s="17">
        <f>MEDIAN(J17:J65)</f>
        <v>0.52665617898968708</v>
      </c>
      <c r="N68" s="4"/>
      <c r="O68" s="17">
        <f>MEDIAN(O17:O63)</f>
        <v>0.70446096654275092</v>
      </c>
      <c r="P68" s="17">
        <f>MEDIAN(P17:P63)</f>
        <v>0.56448428613639612</v>
      </c>
    </row>
    <row r="69" spans="1:17" ht="17" thickBot="1">
      <c r="A69" s="116" t="s">
        <v>9</v>
      </c>
      <c r="B69" s="27"/>
      <c r="C69" s="27"/>
      <c r="D69" s="27"/>
      <c r="E69" s="17">
        <f>STDEV(E17:E65)</f>
        <v>0.11685982058232761</v>
      </c>
      <c r="G69" s="3"/>
      <c r="H69" s="3"/>
      <c r="I69" s="3"/>
      <c r="J69" s="17">
        <f>STDEV(J17:J65)</f>
        <v>5.1155408423349834E-2</v>
      </c>
      <c r="N69" s="4"/>
      <c r="O69" s="17">
        <f>STDEV(O17:O63)</f>
        <v>0.14816329436783485</v>
      </c>
      <c r="P69" s="17">
        <f>STDEV(P17:P63)</f>
        <v>7.3074942505385335E-2</v>
      </c>
    </row>
    <row r="70" spans="1:17" ht="9" customHeight="1"/>
    <row r="71" spans="1:17">
      <c r="B71" s="1" t="s">
        <v>63</v>
      </c>
    </row>
    <row r="72" spans="1:17">
      <c r="B72" s="1" t="s">
        <v>94</v>
      </c>
    </row>
    <row r="73" spans="1:17">
      <c r="B73" s="1" t="s">
        <v>64</v>
      </c>
    </row>
    <row r="74" spans="1:17">
      <c r="B74" s="1" t="s">
        <v>111</v>
      </c>
    </row>
    <row r="75" spans="1:17">
      <c r="B75" s="1" t="s">
        <v>115</v>
      </c>
      <c r="C75" s="1"/>
      <c r="D75" s="41"/>
    </row>
    <row r="76" spans="1:17">
      <c r="B76" s="44" t="s">
        <v>116</v>
      </c>
      <c r="C76" s="22"/>
    </row>
    <row r="77" spans="1:17">
      <c r="B77" s="44" t="s">
        <v>78</v>
      </c>
      <c r="C77" s="1"/>
    </row>
    <row r="78" spans="1:17">
      <c r="B78" s="44" t="s">
        <v>79</v>
      </c>
      <c r="C78" s="1"/>
    </row>
    <row r="79" spans="1:17">
      <c r="B79" s="44" t="s">
        <v>84</v>
      </c>
      <c r="C79" s="1"/>
    </row>
    <row r="80" spans="1:17">
      <c r="B80" s="44" t="s">
        <v>1</v>
      </c>
      <c r="C80" s="1"/>
    </row>
    <row r="81" spans="2:17">
      <c r="B81" s="44"/>
      <c r="C81" s="1"/>
    </row>
    <row r="82" spans="2:17">
      <c r="B82" s="44"/>
      <c r="C82" s="1"/>
    </row>
    <row r="83" spans="2:17">
      <c r="B83" s="44"/>
      <c r="C83" s="1"/>
    </row>
    <row r="84" spans="2:17">
      <c r="B84" s="44"/>
      <c r="C84" s="1"/>
    </row>
    <row r="85" spans="2:17">
      <c r="B85" s="44"/>
      <c r="C85" s="1"/>
    </row>
    <row r="86" spans="2:17">
      <c r="B86" s="44"/>
      <c r="C86" s="1"/>
    </row>
    <row r="87" spans="2:17">
      <c r="B87" s="44"/>
      <c r="C87" s="1"/>
    </row>
    <row r="88" spans="2:17">
      <c r="B88" s="44"/>
      <c r="C88" s="1"/>
    </row>
    <row r="89" spans="2:17" ht="17" thickBot="1">
      <c r="B89" s="44"/>
      <c r="C89" s="1"/>
    </row>
    <row r="90" spans="2:17" ht="17" thickBot="1">
      <c r="C90" s="1"/>
      <c r="E90" s="33"/>
      <c r="F90" s="6"/>
      <c r="G90" s="34"/>
      <c r="H90" s="35" t="s">
        <v>112</v>
      </c>
      <c r="I90" s="8"/>
      <c r="J90" s="8"/>
      <c r="K90" s="36"/>
    </row>
    <row r="91" spans="2:17" ht="17" thickBot="1">
      <c r="B91" s="56" t="s">
        <v>86</v>
      </c>
      <c r="C91" s="48" t="s">
        <v>88</v>
      </c>
      <c r="D91" s="48" t="s">
        <v>89</v>
      </c>
      <c r="E91" s="48" t="s">
        <v>128</v>
      </c>
      <c r="F91" s="48" t="s">
        <v>127</v>
      </c>
      <c r="G91" s="80"/>
      <c r="H91" s="91"/>
      <c r="I91" s="91"/>
      <c r="J91" s="91"/>
      <c r="K91" s="91"/>
      <c r="L91" s="91" t="s">
        <v>90</v>
      </c>
    </row>
    <row r="92" spans="2:17" s="28" customFormat="1" ht="17" thickBot="1">
      <c r="B92" s="77" t="s">
        <v>85</v>
      </c>
      <c r="C92" s="38">
        <v>0.25</v>
      </c>
      <c r="D92" s="38">
        <v>0</v>
      </c>
      <c r="E92" s="38">
        <v>1</v>
      </c>
      <c r="F92" s="38">
        <v>0</v>
      </c>
      <c r="G92" s="38">
        <v>0.1</v>
      </c>
      <c r="H92" s="38">
        <v>0.2</v>
      </c>
      <c r="I92" s="38">
        <v>0.4</v>
      </c>
      <c r="J92" s="38">
        <v>0.6</v>
      </c>
      <c r="K92" s="38">
        <v>0.5</v>
      </c>
      <c r="L92" s="38">
        <v>0.3333333</v>
      </c>
      <c r="M92"/>
      <c r="N92"/>
    </row>
    <row r="93" spans="2:17" s="30" customFormat="1" ht="17" thickBot="1">
      <c r="B93" s="76" t="s">
        <v>74</v>
      </c>
      <c r="C93" s="38">
        <v>0.25</v>
      </c>
      <c r="D93" s="32">
        <v>0</v>
      </c>
      <c r="E93" s="32">
        <v>0</v>
      </c>
      <c r="F93" s="32">
        <v>0.33333332999999998</v>
      </c>
      <c r="G93" s="32">
        <v>0.3</v>
      </c>
      <c r="H93" s="32">
        <v>0.4</v>
      </c>
      <c r="I93" s="32">
        <v>0.2</v>
      </c>
      <c r="J93" s="32">
        <v>0.133333333</v>
      </c>
      <c r="K93" s="32">
        <v>0.25</v>
      </c>
      <c r="L93" s="32">
        <v>0.3333333</v>
      </c>
      <c r="M93"/>
      <c r="N93" s="42"/>
      <c r="O93" s="79"/>
      <c r="P93"/>
      <c r="Q93"/>
    </row>
    <row r="94" spans="2:17" s="30" customFormat="1" ht="14" customHeight="1" thickBot="1">
      <c r="B94" s="76" t="s">
        <v>107</v>
      </c>
      <c r="C94" s="38">
        <v>0.25</v>
      </c>
      <c r="D94" s="32">
        <v>0</v>
      </c>
      <c r="E94" s="32">
        <v>0</v>
      </c>
      <c r="F94" s="32">
        <v>0.33333333300000001</v>
      </c>
      <c r="G94" s="32">
        <v>0.3</v>
      </c>
      <c r="H94" s="32">
        <v>0.4</v>
      </c>
      <c r="I94" s="32">
        <v>0.2</v>
      </c>
      <c r="J94" s="32">
        <v>0.133333333</v>
      </c>
      <c r="K94" s="32">
        <v>0.25</v>
      </c>
      <c r="L94" s="32">
        <v>0.33333299999999999</v>
      </c>
      <c r="M94"/>
      <c r="N94" s="139" t="s">
        <v>87</v>
      </c>
      <c r="O94" s="143"/>
      <c r="P94" s="144"/>
    </row>
    <row r="95" spans="2:17" s="30" customFormat="1" ht="14" customHeight="1" thickBot="1">
      <c r="B95" s="76" t="s">
        <v>108</v>
      </c>
      <c r="C95" s="38">
        <v>0.25</v>
      </c>
      <c r="D95" s="32">
        <v>1</v>
      </c>
      <c r="E95" s="32">
        <v>0</v>
      </c>
      <c r="F95" s="32">
        <v>0.33333332999999998</v>
      </c>
      <c r="G95" s="32">
        <v>0.3</v>
      </c>
      <c r="H95" s="32">
        <v>0.1</v>
      </c>
      <c r="I95" s="32">
        <v>0.2</v>
      </c>
      <c r="J95" s="32">
        <v>0.13333333</v>
      </c>
      <c r="K95" s="32">
        <v>0</v>
      </c>
      <c r="L95" s="32">
        <v>0</v>
      </c>
      <c r="M95"/>
      <c r="N95" s="81"/>
      <c r="O95" s="82">
        <v>0.51</v>
      </c>
      <c r="P95" s="83"/>
    </row>
    <row r="96" spans="2:17" s="30" customFormat="1" ht="17" thickBot="1">
      <c r="B96" s="76" t="s">
        <v>113</v>
      </c>
      <c r="C96" s="38">
        <f>SUM(C92:C95)</f>
        <v>1</v>
      </c>
      <c r="D96" s="38">
        <f t="shared" ref="D96:L96" si="8">SUM(D92:D95)</f>
        <v>1</v>
      </c>
      <c r="E96" s="38">
        <f t="shared" si="8"/>
        <v>1</v>
      </c>
      <c r="F96" s="38">
        <f t="shared" si="8"/>
        <v>0.99999999299999998</v>
      </c>
      <c r="G96" s="38">
        <f t="shared" si="8"/>
        <v>1</v>
      </c>
      <c r="H96" s="38">
        <f t="shared" si="8"/>
        <v>1.1000000000000001</v>
      </c>
      <c r="I96" s="38">
        <f t="shared" si="8"/>
        <v>1</v>
      </c>
      <c r="J96" s="38">
        <f t="shared" si="8"/>
        <v>0.999999996</v>
      </c>
      <c r="K96" s="38">
        <f t="shared" si="8"/>
        <v>1</v>
      </c>
      <c r="L96" s="38">
        <f t="shared" si="8"/>
        <v>0.99999959999999999</v>
      </c>
      <c r="M96" s="84" t="s">
        <v>120</v>
      </c>
      <c r="N96" s="84" t="s">
        <v>121</v>
      </c>
      <c r="O96" s="84" t="s">
        <v>128</v>
      </c>
      <c r="P96" s="84" t="s">
        <v>127</v>
      </c>
      <c r="Q96" s="84" t="s">
        <v>90</v>
      </c>
    </row>
    <row r="97" spans="2:17" ht="17" thickBot="1">
      <c r="B97" s="28">
        <v>1824</v>
      </c>
      <c r="C97" s="39">
        <v>0.29958651574020934</v>
      </c>
      <c r="D97" s="31">
        <v>9.4827586206896547E-2</v>
      </c>
      <c r="E97" s="29">
        <v>0.12123873417724459</v>
      </c>
      <c r="F97" s="78">
        <v>0.35903568390083984</v>
      </c>
      <c r="G97" s="78">
        <v>0.33525607205280228</v>
      </c>
      <c r="H97" s="29">
        <v>0.34129757490061019</v>
      </c>
      <c r="I97" s="29">
        <v>0.26391695942761639</v>
      </c>
      <c r="J97" s="29">
        <v>0.21635754855839906</v>
      </c>
      <c r="K97" s="29">
        <v>0.23506861307762394</v>
      </c>
      <c r="L97" s="29">
        <v>0.27301034664155915</v>
      </c>
      <c r="M97" s="85" t="str">
        <f t="shared" ref="M97:M143" si="9">IF(C97&gt;$O$95,"Legitimate","Illegitimate")</f>
        <v>Illegitimate</v>
      </c>
      <c r="N97" s="85" t="str">
        <f t="shared" ref="N97:N143" si="10">IF(D97&gt;$O$95,"Legitimate","Illegitimate")</f>
        <v>Illegitimate</v>
      </c>
      <c r="O97" s="85" t="str">
        <f t="shared" ref="O97:O143" si="11">IF(E97&gt;$O$95,"Legitimate","Illegitimate")</f>
        <v>Illegitimate</v>
      </c>
      <c r="P97" s="85" t="str">
        <f t="shared" ref="P97:P143" si="12">IF(F97&gt;$O$95,"Legitimate","Illegitimate")</f>
        <v>Illegitimate</v>
      </c>
      <c r="Q97" s="85" t="str">
        <f t="shared" ref="Q97:Q143" si="13">IF(L97&gt;$O$95,"Legitimate","Illegitimate")</f>
        <v>Illegitimate</v>
      </c>
    </row>
    <row r="98" spans="2:17" ht="17" thickBot="1">
      <c r="B98" s="28">
        <v>1828</v>
      </c>
      <c r="C98" s="39">
        <v>0.49357390172124893</v>
      </c>
      <c r="D98" s="29">
        <v>0.17049808429118773</v>
      </c>
      <c r="E98" s="29">
        <v>0.15435898682323529</v>
      </c>
      <c r="F98" s="78">
        <v>0.60664534387413138</v>
      </c>
      <c r="G98" s="78">
        <v>0.5614168847008516</v>
      </c>
      <c r="H98" s="29">
        <v>0.55424874423992598</v>
      </c>
      <c r="I98" s="29">
        <v>0.4257309187416462</v>
      </c>
      <c r="J98" s="29">
        <v>0.33527360408169748</v>
      </c>
      <c r="K98" s="29">
        <v>0.36166556413587003</v>
      </c>
      <c r="L98" s="29">
        <v>0.43076563997280964</v>
      </c>
      <c r="M98" s="85" t="str">
        <f t="shared" si="9"/>
        <v>Illegitimate</v>
      </c>
      <c r="N98" s="85" t="str">
        <f t="shared" si="10"/>
        <v>Illegitimate</v>
      </c>
      <c r="O98" s="85" t="str">
        <f t="shared" si="11"/>
        <v>Illegitimate</v>
      </c>
      <c r="P98" s="85" t="str">
        <f t="shared" si="12"/>
        <v>Legitimate</v>
      </c>
      <c r="Q98" s="85" t="str">
        <f t="shared" si="13"/>
        <v>Illegitimate</v>
      </c>
    </row>
    <row r="99" spans="2:17" ht="17" thickBot="1">
      <c r="B99" s="28">
        <v>1832</v>
      </c>
      <c r="C99" s="39">
        <v>0.50887052726800153</v>
      </c>
      <c r="D99" s="29">
        <v>0.19143356643356643</v>
      </c>
      <c r="E99" s="29">
        <v>0.17051956302351468</v>
      </c>
      <c r="F99" s="78">
        <v>0.62165399297962198</v>
      </c>
      <c r="G99" s="78">
        <v>0.57654072011689883</v>
      </c>
      <c r="H99" s="29">
        <v>0.55036865130381973</v>
      </c>
      <c r="I99" s="29">
        <v>0.44120033441910422</v>
      </c>
      <c r="J99" s="29">
        <v>0.35097340670123534</v>
      </c>
      <c r="K99" s="29">
        <v>0.36006685159031376</v>
      </c>
      <c r="L99" s="29">
        <v>0.42324722217845806</v>
      </c>
      <c r="M99" s="85" t="str">
        <f t="shared" si="9"/>
        <v>Illegitimate</v>
      </c>
      <c r="N99" s="85" t="str">
        <f t="shared" si="10"/>
        <v>Illegitimate</v>
      </c>
      <c r="O99" s="85" t="str">
        <f t="shared" si="11"/>
        <v>Illegitimate</v>
      </c>
      <c r="P99" s="85" t="str">
        <f t="shared" si="12"/>
        <v>Legitimate</v>
      </c>
      <c r="Q99" s="85" t="str">
        <f t="shared" si="13"/>
        <v>Illegitimate</v>
      </c>
    </row>
    <row r="100" spans="2:17" ht="17" thickBot="1">
      <c r="B100" s="28">
        <v>1836</v>
      </c>
      <c r="C100" s="39">
        <v>0.45885027925885224</v>
      </c>
      <c r="D100" s="29">
        <v>0.14455782312925169</v>
      </c>
      <c r="E100" s="29">
        <v>0.17048083057739419</v>
      </c>
      <c r="F100" s="78">
        <v>0.55497323252960395</v>
      </c>
      <c r="G100" s="78">
        <v>0.51652416899514386</v>
      </c>
      <c r="H100" s="29">
        <v>0.52659489294358275</v>
      </c>
      <c r="I100" s="29">
        <v>0.40117638952256068</v>
      </c>
      <c r="J100" s="29">
        <v>0.32427786605913139</v>
      </c>
      <c r="K100" s="29">
        <v>0.35691266377394915</v>
      </c>
      <c r="L100" s="29">
        <v>0.4190546630492108</v>
      </c>
      <c r="M100" s="85" t="str">
        <f t="shared" si="9"/>
        <v>Illegitimate</v>
      </c>
      <c r="N100" s="85" t="str">
        <f t="shared" si="10"/>
        <v>Illegitimate</v>
      </c>
      <c r="O100" s="85" t="str">
        <f t="shared" si="11"/>
        <v>Illegitimate</v>
      </c>
      <c r="P100" s="85" t="str">
        <f t="shared" si="12"/>
        <v>Legitimate</v>
      </c>
      <c r="Q100" s="85" t="str">
        <f t="shared" si="13"/>
        <v>Illegitimate</v>
      </c>
    </row>
    <row r="101" spans="2:17" ht="17" thickBot="1">
      <c r="B101" s="28">
        <v>1840</v>
      </c>
      <c r="C101" s="39">
        <v>0.57600963684650397</v>
      </c>
      <c r="D101" s="29">
        <v>0.19897959183673469</v>
      </c>
      <c r="E101" s="29">
        <v>0.17553341349725426</v>
      </c>
      <c r="F101" s="78">
        <v>0.70950143954123668</v>
      </c>
      <c r="G101" s="78">
        <v>0.65610488151635382</v>
      </c>
      <c r="H101" s="29">
        <v>0.64773322605087391</v>
      </c>
      <c r="I101" s="29">
        <v>0.49591439217665401</v>
      </c>
      <c r="J101" s="29">
        <v>0.38912072790959212</v>
      </c>
      <c r="K101" s="29">
        <v>0.42091339838408282</v>
      </c>
      <c r="L101" s="29">
        <v>0.50270463221266604</v>
      </c>
      <c r="M101" s="85" t="str">
        <f t="shared" si="9"/>
        <v>Legitimate</v>
      </c>
      <c r="N101" s="85" t="str">
        <f t="shared" si="10"/>
        <v>Illegitimate</v>
      </c>
      <c r="O101" s="85" t="str">
        <f t="shared" si="11"/>
        <v>Illegitimate</v>
      </c>
      <c r="P101" s="85" t="str">
        <f t="shared" si="12"/>
        <v>Legitimate</v>
      </c>
      <c r="Q101" s="85" t="str">
        <f t="shared" si="13"/>
        <v>Illegitimate</v>
      </c>
    </row>
    <row r="102" spans="2:17" ht="17" thickBot="1">
      <c r="B102" s="28">
        <v>1844</v>
      </c>
      <c r="C102" s="39">
        <v>0.52197749320444553</v>
      </c>
      <c r="D102" s="29">
        <v>0.15454545454545454</v>
      </c>
      <c r="E102" s="29">
        <v>0.17333899207438769</v>
      </c>
      <c r="F102" s="78">
        <v>0.63819006016256163</v>
      </c>
      <c r="G102" s="78">
        <v>0.59170519343045713</v>
      </c>
      <c r="H102" s="29">
        <v>0.6150416452576899</v>
      </c>
      <c r="I102" s="29">
        <v>0.45224979297843404</v>
      </c>
      <c r="J102" s="29">
        <v>0.35927952148306075</v>
      </c>
      <c r="K102" s="29">
        <v>0.41076678667758793</v>
      </c>
      <c r="L102" s="29">
        <v>0.4899073728017822</v>
      </c>
      <c r="M102" s="85" t="str">
        <f t="shared" si="9"/>
        <v>Legitimate</v>
      </c>
      <c r="N102" s="85" t="str">
        <f t="shared" si="10"/>
        <v>Illegitimate</v>
      </c>
      <c r="O102" s="85" t="str">
        <f t="shared" si="11"/>
        <v>Illegitimate</v>
      </c>
      <c r="P102" s="85" t="str">
        <f t="shared" si="12"/>
        <v>Legitimate</v>
      </c>
      <c r="Q102" s="85" t="str">
        <f t="shared" si="13"/>
        <v>Illegitimate</v>
      </c>
    </row>
    <row r="103" spans="2:17" ht="17" thickBot="1">
      <c r="B103" s="28">
        <v>1848</v>
      </c>
      <c r="C103" s="39">
        <v>0.49467960331566663</v>
      </c>
      <c r="D103" s="29">
        <v>0.14051724137931035</v>
      </c>
      <c r="E103" s="29">
        <v>0.16294666136771607</v>
      </c>
      <c r="F103" s="78">
        <v>0.60525700466907761</v>
      </c>
      <c r="G103" s="78">
        <v>0.56102619170525669</v>
      </c>
      <c r="H103" s="29">
        <v>0.59027734337635096</v>
      </c>
      <c r="I103" s="29">
        <v>0.42833301492607651</v>
      </c>
      <c r="J103" s="29">
        <v>0.33987089270692411</v>
      </c>
      <c r="K103" s="29">
        <v>0.3948990272782853</v>
      </c>
      <c r="L103" s="29">
        <v>0.47221443025696663</v>
      </c>
      <c r="M103" s="85" t="str">
        <f t="shared" si="9"/>
        <v>Illegitimate</v>
      </c>
      <c r="N103" s="85" t="str">
        <f t="shared" si="10"/>
        <v>Illegitimate</v>
      </c>
      <c r="O103" s="85" t="str">
        <f t="shared" si="11"/>
        <v>Illegitimate</v>
      </c>
      <c r="P103" s="85" t="str">
        <f t="shared" si="12"/>
        <v>Legitimate</v>
      </c>
      <c r="Q103" s="85" t="str">
        <f t="shared" si="13"/>
        <v>Illegitimate</v>
      </c>
    </row>
    <row r="104" spans="2:17" ht="17" thickBot="1">
      <c r="B104" s="28">
        <v>1852</v>
      </c>
      <c r="C104" s="39">
        <v>0.56448428613639612</v>
      </c>
      <c r="D104" s="29">
        <v>0.21452702702702703</v>
      </c>
      <c r="E104" s="29">
        <v>0.1679095576536476</v>
      </c>
      <c r="F104" s="78">
        <v>0.69667562598055377</v>
      </c>
      <c r="G104" s="78">
        <v>0.64379923183294585</v>
      </c>
      <c r="H104" s="29">
        <v>0.61216051385507186</v>
      </c>
      <c r="I104" s="29">
        <v>0.4851693404398465</v>
      </c>
      <c r="J104" s="29">
        <v>0.3794160751186792</v>
      </c>
      <c r="K104" s="29">
        <v>0.39193464852278104</v>
      </c>
      <c r="L104" s="29">
        <v>0.46660760144437702</v>
      </c>
      <c r="M104" s="85" t="str">
        <f t="shared" si="9"/>
        <v>Legitimate</v>
      </c>
      <c r="N104" s="85" t="str">
        <f t="shared" si="10"/>
        <v>Illegitimate</v>
      </c>
      <c r="O104" s="85" t="str">
        <f t="shared" si="11"/>
        <v>Illegitimate</v>
      </c>
      <c r="P104" s="85" t="str">
        <f t="shared" si="12"/>
        <v>Legitimate</v>
      </c>
      <c r="Q104" s="85" t="str">
        <f t="shared" si="13"/>
        <v>Illegitimate</v>
      </c>
    </row>
    <row r="105" spans="2:17" ht="17" thickBot="1">
      <c r="B105" s="28">
        <v>1856</v>
      </c>
      <c r="C105" s="39">
        <v>0.50362255753745355</v>
      </c>
      <c r="D105" s="29">
        <v>0.14695945945945946</v>
      </c>
      <c r="E105" s="29">
        <v>0.18443096550378074</v>
      </c>
      <c r="F105" s="78">
        <v>0.61001948841181353</v>
      </c>
      <c r="G105" s="78">
        <v>0.56746087594418815</v>
      </c>
      <c r="H105" s="29">
        <v>0.59255854760781823</v>
      </c>
      <c r="I105" s="29">
        <v>0.43978423913071901</v>
      </c>
      <c r="J105" s="29">
        <v>0.35466647691838882</v>
      </c>
      <c r="K105" s="29">
        <v>0.40277083945393927</v>
      </c>
      <c r="L105" s="29">
        <v>0.47554896222224763</v>
      </c>
      <c r="M105" s="85" t="str">
        <f t="shared" si="9"/>
        <v>Illegitimate</v>
      </c>
      <c r="N105" s="85" t="str">
        <f t="shared" si="10"/>
        <v>Illegitimate</v>
      </c>
      <c r="O105" s="85" t="str">
        <f t="shared" si="11"/>
        <v>Illegitimate</v>
      </c>
      <c r="P105" s="85" t="str">
        <f t="shared" si="12"/>
        <v>Legitimate</v>
      </c>
      <c r="Q105" s="85" t="str">
        <f t="shared" si="13"/>
        <v>Illegitimate</v>
      </c>
    </row>
    <row r="106" spans="2:17" ht="17" thickBot="1">
      <c r="B106" s="28">
        <v>1860</v>
      </c>
      <c r="C106" s="39">
        <v>0.52698793907915775</v>
      </c>
      <c r="D106" s="29">
        <v>0.17857142857142858</v>
      </c>
      <c r="E106" s="29">
        <v>0.18341705633798491</v>
      </c>
      <c r="F106" s="78">
        <v>0.64151129228443304</v>
      </c>
      <c r="G106" s="78">
        <v>0.59570211562739228</v>
      </c>
      <c r="H106" s="29">
        <v>0.59221157697334115</v>
      </c>
      <c r="I106" s="29">
        <v>0.45827376253092322</v>
      </c>
      <c r="J106" s="29">
        <v>0.3666548561943519</v>
      </c>
      <c r="K106" s="29">
        <v>0.39427077459222543</v>
      </c>
      <c r="L106" s="29">
        <v>0.46455368804133457</v>
      </c>
      <c r="M106" s="85" t="str">
        <f t="shared" si="9"/>
        <v>Legitimate</v>
      </c>
      <c r="N106" s="85" t="str">
        <f t="shared" si="10"/>
        <v>Illegitimate</v>
      </c>
      <c r="O106" s="85" t="str">
        <f t="shared" si="11"/>
        <v>Illegitimate</v>
      </c>
      <c r="P106" s="85" t="str">
        <f t="shared" si="12"/>
        <v>Legitimate</v>
      </c>
      <c r="Q106" s="85" t="str">
        <f t="shared" si="13"/>
        <v>Illegitimate</v>
      </c>
    </row>
    <row r="107" spans="2:17" ht="17" thickBot="1">
      <c r="B107" s="28">
        <v>1864</v>
      </c>
      <c r="C107" s="39">
        <v>0.58957614249407997</v>
      </c>
      <c r="D107" s="29">
        <v>0.22746781115879827</v>
      </c>
      <c r="E107" s="29">
        <v>0.16006111690440211</v>
      </c>
      <c r="F107" s="78">
        <v>0.732747566823161</v>
      </c>
      <c r="G107" s="78">
        <v>0.67547914761201544</v>
      </c>
      <c r="H107" s="29">
        <v>0.63834823121908957</v>
      </c>
      <c r="I107" s="29">
        <v>0.50367313737614439</v>
      </c>
      <c r="J107" s="29">
        <v>0.38913579262103248</v>
      </c>
      <c r="K107" s="29">
        <v>0.40212361056138224</v>
      </c>
      <c r="L107" s="29">
        <v>0.48280897451930849</v>
      </c>
      <c r="M107" s="85" t="str">
        <f t="shared" si="9"/>
        <v>Legitimate</v>
      </c>
      <c r="N107" s="85" t="str">
        <f t="shared" si="10"/>
        <v>Illegitimate</v>
      </c>
      <c r="O107" s="85" t="str">
        <f t="shared" si="11"/>
        <v>Illegitimate</v>
      </c>
      <c r="P107" s="85" t="str">
        <f t="shared" si="12"/>
        <v>Legitimate</v>
      </c>
      <c r="Q107" s="85" t="str">
        <f t="shared" si="13"/>
        <v>Illegitimate</v>
      </c>
    </row>
    <row r="108" spans="2:17" ht="17" thickBot="1">
      <c r="B108" s="28">
        <v>1868</v>
      </c>
      <c r="C108" s="39">
        <v>0.55835930977083048</v>
      </c>
      <c r="D108" s="29">
        <v>0.18197278911564627</v>
      </c>
      <c r="E108" s="29">
        <v>0.19788990363104964</v>
      </c>
      <c r="F108" s="78">
        <v>0.67851551396893295</v>
      </c>
      <c r="G108" s="78">
        <v>0.63045319099878649</v>
      </c>
      <c r="H108" s="29">
        <v>0.63542956796834327</v>
      </c>
      <c r="I108" s="29">
        <v>0.4862654285428743</v>
      </c>
      <c r="J108" s="29">
        <v>0.39014024897078181</v>
      </c>
      <c r="K108" s="29">
        <v>0.42585899656294657</v>
      </c>
      <c r="L108" s="29">
        <v>0.50184661238968109</v>
      </c>
      <c r="M108" s="85" t="str">
        <f t="shared" si="9"/>
        <v>Legitimate</v>
      </c>
      <c r="N108" s="85" t="str">
        <f t="shared" si="10"/>
        <v>Illegitimate</v>
      </c>
      <c r="O108" s="85" t="str">
        <f t="shared" si="11"/>
        <v>Illegitimate</v>
      </c>
      <c r="P108" s="85" t="str">
        <f t="shared" si="12"/>
        <v>Legitimate</v>
      </c>
      <c r="Q108" s="85" t="str">
        <f t="shared" si="13"/>
        <v>Illegitimate</v>
      </c>
    </row>
    <row r="109" spans="2:17" ht="17" thickBot="1">
      <c r="B109" s="28">
        <v>1872</v>
      </c>
      <c r="C109" s="39">
        <v>0.57845462415362314</v>
      </c>
      <c r="D109" s="29">
        <v>0.20487106017191978</v>
      </c>
      <c r="E109" s="29">
        <v>0.22194370866313179</v>
      </c>
      <c r="F109" s="78">
        <v>0.69729135372087092</v>
      </c>
      <c r="G109" s="78">
        <v>0.64975680725172136</v>
      </c>
      <c r="H109" s="29">
        <v>0.63529338470686691</v>
      </c>
      <c r="I109" s="29">
        <v>0.50715244105552482</v>
      </c>
      <c r="J109" s="29">
        <v>0.41208285907693054</v>
      </c>
      <c r="K109" s="29">
        <v>0.42906949114748627</v>
      </c>
      <c r="L109" s="29">
        <v>0.49810924235921061</v>
      </c>
      <c r="M109" s="85" t="str">
        <f t="shared" si="9"/>
        <v>Legitimate</v>
      </c>
      <c r="N109" s="85" t="str">
        <f t="shared" si="10"/>
        <v>Illegitimate</v>
      </c>
      <c r="O109" s="85" t="str">
        <f t="shared" si="11"/>
        <v>Illegitimate</v>
      </c>
      <c r="P109" s="85" t="str">
        <f t="shared" si="12"/>
        <v>Legitimate</v>
      </c>
      <c r="Q109" s="85" t="str">
        <f t="shared" si="13"/>
        <v>Illegitimate</v>
      </c>
    </row>
    <row r="110" spans="2:17" ht="17" thickBot="1">
      <c r="B110" s="28">
        <v>1876</v>
      </c>
      <c r="C110" s="39">
        <v>0.51496612998458891</v>
      </c>
      <c r="D110" s="29">
        <v>0.12533875338753386</v>
      </c>
      <c r="E110" s="29">
        <v>0.22524875176192866</v>
      </c>
      <c r="F110" s="78">
        <v>0.61153831333675646</v>
      </c>
      <c r="G110" s="78">
        <v>0.57290960562912097</v>
      </c>
      <c r="H110" s="29">
        <v>0.62848955355791603</v>
      </c>
      <c r="I110" s="29">
        <v>0.45702265434005684</v>
      </c>
      <c r="J110" s="29">
        <v>0.37976468220269327</v>
      </c>
      <c r="K110" s="29">
        <v>0.44593956453753725</v>
      </c>
      <c r="L110" s="29">
        <v>0.51950110351064083</v>
      </c>
      <c r="M110" s="85" t="str">
        <f t="shared" si="9"/>
        <v>Legitimate</v>
      </c>
      <c r="N110" s="85" t="str">
        <f t="shared" si="10"/>
        <v>Illegitimate</v>
      </c>
      <c r="O110" s="85" t="str">
        <f t="shared" si="11"/>
        <v>Illegitimate</v>
      </c>
      <c r="P110" s="85" t="str">
        <f t="shared" si="12"/>
        <v>Legitimate</v>
      </c>
      <c r="Q110" s="85" t="str">
        <f t="shared" si="13"/>
        <v>Legitimate</v>
      </c>
    </row>
    <row r="111" spans="2:17" ht="17" thickBot="1">
      <c r="B111" s="28">
        <v>1880</v>
      </c>
      <c r="C111" s="39">
        <v>0.52428589039738416</v>
      </c>
      <c r="D111" s="29">
        <v>0.14498644986449866</v>
      </c>
      <c r="E111" s="29">
        <v>0.22308527619228427</v>
      </c>
      <c r="F111" s="78">
        <v>0.6246858268655564</v>
      </c>
      <c r="G111" s="78">
        <v>0.58452601323840403</v>
      </c>
      <c r="H111" s="29">
        <v>0.62025662955995942</v>
      </c>
      <c r="I111" s="29">
        <v>0.46404576755636417</v>
      </c>
      <c r="J111" s="29">
        <v>0.38372559926131394</v>
      </c>
      <c r="K111" s="29">
        <v>0.43507075958095653</v>
      </c>
      <c r="L111" s="29">
        <v>0.50573058130713544</v>
      </c>
      <c r="M111" s="85" t="str">
        <f t="shared" si="9"/>
        <v>Legitimate</v>
      </c>
      <c r="N111" s="85" t="str">
        <f t="shared" si="10"/>
        <v>Illegitimate</v>
      </c>
      <c r="O111" s="85" t="str">
        <f t="shared" si="11"/>
        <v>Illegitimate</v>
      </c>
      <c r="P111" s="85" t="str">
        <f t="shared" si="12"/>
        <v>Legitimate</v>
      </c>
      <c r="Q111" s="85" t="str">
        <f t="shared" si="13"/>
        <v>Illegitimate</v>
      </c>
    </row>
    <row r="112" spans="2:17" ht="17" thickBot="1">
      <c r="B112" s="28">
        <v>1884</v>
      </c>
      <c r="C112" s="39">
        <v>0.51267297804173895</v>
      </c>
      <c r="D112" s="29">
        <v>0.13653366583541146</v>
      </c>
      <c r="E112" s="29">
        <v>0.22827163738851075</v>
      </c>
      <c r="F112" s="78">
        <v>0.60747316310141419</v>
      </c>
      <c r="G112" s="78">
        <v>0.56955324617238468</v>
      </c>
      <c r="H112" s="29">
        <v>0.61078203838658651</v>
      </c>
      <c r="I112" s="29">
        <v>0.45579270991109339</v>
      </c>
      <c r="J112" s="29">
        <v>0.37995234796723559</v>
      </c>
      <c r="K112" s="29">
        <v>0.4332072215534552</v>
      </c>
      <c r="L112" s="29">
        <v>0.50151707756585284</v>
      </c>
      <c r="M112" s="85" t="str">
        <f t="shared" si="9"/>
        <v>Legitimate</v>
      </c>
      <c r="N112" s="85" t="str">
        <f t="shared" si="10"/>
        <v>Illegitimate</v>
      </c>
      <c r="O112" s="85" t="str">
        <f t="shared" si="11"/>
        <v>Illegitimate</v>
      </c>
      <c r="P112" s="85" t="str">
        <f t="shared" si="12"/>
        <v>Legitimate</v>
      </c>
      <c r="Q112" s="85" t="str">
        <f t="shared" si="13"/>
        <v>Illegitimate</v>
      </c>
    </row>
    <row r="113" spans="2:17" ht="17" thickBot="1">
      <c r="B113" s="28">
        <v>1888</v>
      </c>
      <c r="C113" s="39">
        <v>0.52704182568355717</v>
      </c>
      <c r="D113" s="29">
        <v>0.14526184538653367</v>
      </c>
      <c r="E113" s="29">
        <v>0.23002081388257409</v>
      </c>
      <c r="F113" s="78">
        <v>0.62604856166672995</v>
      </c>
      <c r="G113" s="78">
        <v>0.5864460280437539</v>
      </c>
      <c r="H113" s="29">
        <v>0.62294854385333631</v>
      </c>
      <c r="I113" s="29">
        <v>0.46763762332336062</v>
      </c>
      <c r="J113" s="29">
        <v>0.38843201565908558</v>
      </c>
      <c r="K113" s="29">
        <v>0.43928518376766706</v>
      </c>
      <c r="L113" s="29">
        <v>0.50903795239206917</v>
      </c>
      <c r="M113" s="85" t="str">
        <f t="shared" si="9"/>
        <v>Legitimate</v>
      </c>
      <c r="N113" s="85" t="str">
        <f t="shared" si="10"/>
        <v>Illegitimate</v>
      </c>
      <c r="O113" s="85" t="str">
        <f t="shared" si="11"/>
        <v>Illegitimate</v>
      </c>
      <c r="P113" s="85" t="str">
        <f t="shared" si="12"/>
        <v>Legitimate</v>
      </c>
      <c r="Q113" s="85" t="str">
        <f t="shared" si="13"/>
        <v>Illegitimate</v>
      </c>
    </row>
    <row r="114" spans="2:17" ht="17" thickBot="1">
      <c r="B114" s="28">
        <v>1892</v>
      </c>
      <c r="C114" s="39">
        <v>0.52092030565309655</v>
      </c>
      <c r="D114" s="29">
        <v>0.15596846846846846</v>
      </c>
      <c r="E114" s="29">
        <v>0.24088005747885047</v>
      </c>
      <c r="F114" s="78">
        <v>0.61426680239184139</v>
      </c>
      <c r="G114" s="78">
        <v>0.57692835528794584</v>
      </c>
      <c r="H114" s="29">
        <v>0.59813431538702233</v>
      </c>
      <c r="I114" s="29">
        <v>0.46491225601824737</v>
      </c>
      <c r="J114" s="29">
        <v>0.39023485223406607</v>
      </c>
      <c r="K114" s="29">
        <v>0.42517185155434073</v>
      </c>
      <c r="L114" s="29">
        <v>0.48660054719518075</v>
      </c>
      <c r="M114" s="85" t="str">
        <f t="shared" si="9"/>
        <v>Legitimate</v>
      </c>
      <c r="N114" s="85" t="str">
        <f t="shared" si="10"/>
        <v>Illegitimate</v>
      </c>
      <c r="O114" s="85" t="str">
        <f t="shared" si="11"/>
        <v>Illegitimate</v>
      </c>
      <c r="P114" s="85" t="str">
        <f t="shared" si="12"/>
        <v>Legitimate</v>
      </c>
      <c r="Q114" s="85" t="str">
        <f t="shared" si="13"/>
        <v>Illegitimate</v>
      </c>
    </row>
    <row r="115" spans="2:17" ht="17" thickBot="1">
      <c r="B115" s="28">
        <v>1896</v>
      </c>
      <c r="C115" s="39">
        <v>0.54116566225356455</v>
      </c>
      <c r="D115" s="29">
        <v>0.15156599552572708</v>
      </c>
      <c r="E115" s="29">
        <v>0.24322539231516729</v>
      </c>
      <c r="F115" s="78">
        <v>0.64047881747157254</v>
      </c>
      <c r="G115" s="78">
        <v>0.60075371624124385</v>
      </c>
      <c r="H115" s="29">
        <v>0.63534078651179715</v>
      </c>
      <c r="I115" s="29">
        <v>0.48157760826588503</v>
      </c>
      <c r="J115" s="29">
        <v>0.4021268650296469</v>
      </c>
      <c r="K115" s="29">
        <v>0.45040601480662923</v>
      </c>
      <c r="L115" s="29">
        <v>0.51946413631773714</v>
      </c>
      <c r="M115" s="85" t="str">
        <f t="shared" si="9"/>
        <v>Legitimate</v>
      </c>
      <c r="N115" s="85" t="str">
        <f t="shared" si="10"/>
        <v>Illegitimate</v>
      </c>
      <c r="O115" s="85" t="str">
        <f t="shared" si="11"/>
        <v>Illegitimate</v>
      </c>
      <c r="P115" s="85" t="str">
        <f t="shared" si="12"/>
        <v>Legitimate</v>
      </c>
      <c r="Q115" s="85" t="str">
        <f t="shared" si="13"/>
        <v>Legitimate</v>
      </c>
    </row>
    <row r="116" spans="2:17" ht="17" thickBot="1">
      <c r="B116" s="28">
        <v>1900</v>
      </c>
      <c r="C116" s="39">
        <v>0.54013495183957838</v>
      </c>
      <c r="D116" s="29">
        <v>0.16331096196868009</v>
      </c>
      <c r="E116" s="29">
        <v>0.24374720231342112</v>
      </c>
      <c r="F116" s="78">
        <v>0.63893062039898885</v>
      </c>
      <c r="G116" s="78">
        <v>0.59941250174480987</v>
      </c>
      <c r="H116" s="29">
        <v>0.61949332811822511</v>
      </c>
      <c r="I116" s="29">
        <v>0.48085740193434701</v>
      </c>
      <c r="J116" s="29">
        <v>0.40182066429779451</v>
      </c>
      <c r="K116" s="29">
        <v>0.43776079044925365</v>
      </c>
      <c r="L116" s="29">
        <v>0.50242988941627309</v>
      </c>
      <c r="M116" s="85" t="str">
        <f t="shared" si="9"/>
        <v>Legitimate</v>
      </c>
      <c r="N116" s="85" t="str">
        <f t="shared" si="10"/>
        <v>Illegitimate</v>
      </c>
      <c r="O116" s="85" t="str">
        <f t="shared" si="11"/>
        <v>Illegitimate</v>
      </c>
      <c r="P116" s="85" t="str">
        <f t="shared" si="12"/>
        <v>Legitimate</v>
      </c>
      <c r="Q116" s="85" t="str">
        <f t="shared" si="13"/>
        <v>Illegitimate</v>
      </c>
    </row>
    <row r="117" spans="2:17" ht="17" thickBot="1">
      <c r="B117" s="28">
        <v>1904</v>
      </c>
      <c r="C117" s="39">
        <v>0.54877633102451728</v>
      </c>
      <c r="D117" s="29">
        <v>0.17647058823529413</v>
      </c>
      <c r="E117" s="29">
        <v>0.23704991994946709</v>
      </c>
      <c r="F117" s="78">
        <v>0.65268491302934928</v>
      </c>
      <c r="G117" s="78">
        <v>0.61112161323952729</v>
      </c>
      <c r="H117" s="29">
        <v>0.61886743976698133</v>
      </c>
      <c r="I117" s="29">
        <v>0.48643104880950727</v>
      </c>
      <c r="J117" s="29">
        <v>0.40330400144695622</v>
      </c>
      <c r="K117" s="29">
        <v>0.4315682227765899</v>
      </c>
      <c r="L117" s="29">
        <v>0.49640536012548686</v>
      </c>
      <c r="M117" s="85" t="str">
        <f t="shared" si="9"/>
        <v>Legitimate</v>
      </c>
      <c r="N117" s="85" t="str">
        <f t="shared" si="10"/>
        <v>Illegitimate</v>
      </c>
      <c r="O117" s="85" t="str">
        <f t="shared" si="11"/>
        <v>Illegitimate</v>
      </c>
      <c r="P117" s="85" t="str">
        <f t="shared" si="12"/>
        <v>Legitimate</v>
      </c>
      <c r="Q117" s="85" t="str">
        <f t="shared" si="13"/>
        <v>Illegitimate</v>
      </c>
    </row>
    <row r="118" spans="2:17" ht="17" thickBot="1">
      <c r="B118" s="28">
        <v>1908</v>
      </c>
      <c r="C118" s="39">
        <v>0.52657222081169186</v>
      </c>
      <c r="D118" s="29">
        <v>0.16614906832298137</v>
      </c>
      <c r="E118" s="29">
        <v>0.24261238845832059</v>
      </c>
      <c r="F118" s="78">
        <v>0.62122527623056067</v>
      </c>
      <c r="G118" s="78">
        <v>0.58336418728236605</v>
      </c>
      <c r="H118" s="29">
        <v>0.59461419361946521</v>
      </c>
      <c r="I118" s="29">
        <v>0.46978025434101761</v>
      </c>
      <c r="J118" s="29">
        <v>0.39405762816165241</v>
      </c>
      <c r="K118" s="29">
        <v>0.42107624960329065</v>
      </c>
      <c r="L118" s="29">
        <v>0.48056208751341278</v>
      </c>
      <c r="M118" s="85" t="str">
        <f t="shared" si="9"/>
        <v>Legitimate</v>
      </c>
      <c r="N118" s="85" t="str">
        <f t="shared" si="10"/>
        <v>Illegitimate</v>
      </c>
      <c r="O118" s="85" t="str">
        <f t="shared" si="11"/>
        <v>Illegitimate</v>
      </c>
      <c r="P118" s="85" t="str">
        <f t="shared" si="12"/>
        <v>Legitimate</v>
      </c>
      <c r="Q118" s="85" t="str">
        <f t="shared" si="13"/>
        <v>Illegitimate</v>
      </c>
    </row>
    <row r="119" spans="2:17" ht="17" thickBot="1">
      <c r="B119" s="28">
        <v>1912</v>
      </c>
      <c r="C119" s="39">
        <v>0.52734202957857468</v>
      </c>
      <c r="D119" s="29">
        <v>0.20480225988700565</v>
      </c>
      <c r="E119" s="29">
        <v>0.24933974620010804</v>
      </c>
      <c r="F119" s="78">
        <v>0.62000925713130228</v>
      </c>
      <c r="G119" s="78">
        <v>0.58294248625426792</v>
      </c>
      <c r="H119" s="29">
        <v>0.54811658622129111</v>
      </c>
      <c r="I119" s="29">
        <v>0.47174157290288132</v>
      </c>
      <c r="J119" s="29">
        <v>0.39760762692615614</v>
      </c>
      <c r="K119" s="29">
        <v>0.38487470624159603</v>
      </c>
      <c r="L119" s="29">
        <v>0.43005123774440135</v>
      </c>
      <c r="M119" s="85" t="str">
        <f t="shared" si="9"/>
        <v>Legitimate</v>
      </c>
      <c r="N119" s="85" t="str">
        <f t="shared" si="10"/>
        <v>Illegitimate</v>
      </c>
      <c r="O119" s="85" t="str">
        <f t="shared" si="11"/>
        <v>Illegitimate</v>
      </c>
      <c r="P119" s="85" t="str">
        <f t="shared" si="12"/>
        <v>Legitimate</v>
      </c>
      <c r="Q119" s="85" t="str">
        <f t="shared" si="13"/>
        <v>Illegitimate</v>
      </c>
    </row>
    <row r="120" spans="2:17" ht="17" thickBot="1">
      <c r="B120" s="28">
        <v>1916</v>
      </c>
      <c r="C120" s="39">
        <v>0.48503609456802244</v>
      </c>
      <c r="D120" s="29">
        <v>0.13041431261770245</v>
      </c>
      <c r="E120" s="29">
        <v>0.2861354247346285</v>
      </c>
      <c r="F120" s="78">
        <v>0.55133610905245733</v>
      </c>
      <c r="G120" s="78">
        <v>0.52481622853470122</v>
      </c>
      <c r="H120" s="29">
        <v>0.56233349122066734</v>
      </c>
      <c r="I120" s="29">
        <v>0.4452559606013437</v>
      </c>
      <c r="J120" s="29">
        <v>0.39221577803071389</v>
      </c>
      <c r="K120" s="29">
        <v>0.42615563813397711</v>
      </c>
      <c r="L120" s="29">
        <v>0.47282702071627492</v>
      </c>
      <c r="M120" s="85" t="str">
        <f t="shared" si="9"/>
        <v>Illegitimate</v>
      </c>
      <c r="N120" s="85" t="str">
        <f t="shared" si="10"/>
        <v>Illegitimate</v>
      </c>
      <c r="O120" s="85" t="str">
        <f t="shared" si="11"/>
        <v>Illegitimate</v>
      </c>
      <c r="P120" s="85" t="str">
        <f t="shared" si="12"/>
        <v>Legitimate</v>
      </c>
      <c r="Q120" s="85" t="str">
        <f t="shared" si="13"/>
        <v>Illegitimate</v>
      </c>
    </row>
    <row r="121" spans="2:17" ht="17" thickBot="1">
      <c r="B121" s="28">
        <v>1920</v>
      </c>
      <c r="C121" s="39">
        <v>0.59401410296890245</v>
      </c>
      <c r="D121" s="29">
        <v>0.19020715630885121</v>
      </c>
      <c r="E121" s="29">
        <v>0.48469596684033944</v>
      </c>
      <c r="F121" s="78">
        <v>0.63045331301388852</v>
      </c>
      <c r="G121" s="78">
        <v>0.615877730194615</v>
      </c>
      <c r="H121" s="29">
        <v>0.62523478381155451</v>
      </c>
      <c r="I121" s="29">
        <v>0.57215047574318989</v>
      </c>
      <c r="J121" s="29">
        <v>0.54299896875352405</v>
      </c>
      <c r="K121" s="29">
        <v>0.52498093837013604</v>
      </c>
      <c r="L121" s="29">
        <v>0.53840680820868003</v>
      </c>
      <c r="M121" s="85" t="str">
        <f t="shared" si="9"/>
        <v>Legitimate</v>
      </c>
      <c r="N121" s="85" t="str">
        <f t="shared" si="10"/>
        <v>Illegitimate</v>
      </c>
      <c r="O121" s="85" t="str">
        <f t="shared" si="11"/>
        <v>Illegitimate</v>
      </c>
      <c r="P121" s="85" t="str">
        <f t="shared" si="12"/>
        <v>Legitimate</v>
      </c>
      <c r="Q121" s="85" t="str">
        <f t="shared" si="13"/>
        <v>Legitimate</v>
      </c>
    </row>
    <row r="122" spans="2:17" ht="17" thickBot="1">
      <c r="B122" s="28">
        <v>1924</v>
      </c>
      <c r="C122" s="39">
        <v>0.56994260466354585</v>
      </c>
      <c r="D122" s="29">
        <v>0.17984934086629001</v>
      </c>
      <c r="E122" s="29">
        <v>0.54807657972254098</v>
      </c>
      <c r="F122" s="78">
        <v>0.57723111910156799</v>
      </c>
      <c r="G122" s="78">
        <v>0.57431580965174678</v>
      </c>
      <c r="H122" s="29">
        <v>0.58647364247761713</v>
      </c>
      <c r="I122" s="29">
        <v>0.56556939967534481</v>
      </c>
      <c r="J122" s="29">
        <v>0.55973845607695616</v>
      </c>
      <c r="K122" s="29">
        <v>0.52711240872789111</v>
      </c>
      <c r="L122" s="29">
        <v>0.52012220171589629</v>
      </c>
      <c r="M122" s="85" t="str">
        <f t="shared" si="9"/>
        <v>Legitimate</v>
      </c>
      <c r="N122" s="85" t="str">
        <f t="shared" si="10"/>
        <v>Illegitimate</v>
      </c>
      <c r="O122" s="85" t="str">
        <f t="shared" si="11"/>
        <v>Legitimate</v>
      </c>
      <c r="P122" s="85" t="str">
        <f t="shared" si="12"/>
        <v>Legitimate</v>
      </c>
      <c r="Q122" s="85" t="str">
        <f t="shared" si="13"/>
        <v>Legitimate</v>
      </c>
    </row>
    <row r="123" spans="2:17" ht="17" thickBot="1">
      <c r="B123" s="28">
        <v>1928</v>
      </c>
      <c r="C123" s="39">
        <v>0.63220639911351084</v>
      </c>
      <c r="D123" s="29">
        <v>0.20903954802259886</v>
      </c>
      <c r="E123" s="29">
        <v>0.53569199137863077</v>
      </c>
      <c r="F123" s="78">
        <v>0.66437767394469216</v>
      </c>
      <c r="G123" s="78">
        <v>0.65150928066048697</v>
      </c>
      <c r="H123" s="29">
        <v>0.65354438267877257</v>
      </c>
      <c r="I123" s="29">
        <v>0.61290351756653494</v>
      </c>
      <c r="J123" s="29">
        <v>0.58716633803526275</v>
      </c>
      <c r="K123" s="29">
        <v>0.55708984893556968</v>
      </c>
      <c r="L123" s="29">
        <v>0.56422013997250886</v>
      </c>
      <c r="M123" s="85" t="str">
        <f t="shared" si="9"/>
        <v>Legitimate</v>
      </c>
      <c r="N123" s="85" t="str">
        <f t="shared" si="10"/>
        <v>Illegitimate</v>
      </c>
      <c r="O123" s="85" t="str">
        <f t="shared" si="11"/>
        <v>Legitimate</v>
      </c>
      <c r="P123" s="85" t="str">
        <f t="shared" si="12"/>
        <v>Legitimate</v>
      </c>
      <c r="Q123" s="85" t="str">
        <f t="shared" si="13"/>
        <v>Legitimate</v>
      </c>
    </row>
    <row r="124" spans="2:17" ht="17" thickBot="1">
      <c r="B124" s="28">
        <v>1932</v>
      </c>
      <c r="C124" s="39">
        <v>0.64605384293998358</v>
      </c>
      <c r="D124" s="29">
        <v>0.22222222222222221</v>
      </c>
      <c r="E124" s="29">
        <v>0.53483304033307433</v>
      </c>
      <c r="F124" s="78">
        <v>0.68312724920767876</v>
      </c>
      <c r="G124" s="78">
        <v>0.66829800346136548</v>
      </c>
      <c r="H124" s="29">
        <v>0.66005287397069223</v>
      </c>
      <c r="I124" s="29">
        <v>0.6238096824186018</v>
      </c>
      <c r="J124" s="29">
        <v>0.59415079755881817</v>
      </c>
      <c r="K124" s="29">
        <v>0.5575398808010299</v>
      </c>
      <c r="L124" s="29">
        <v>0.56510648803452657</v>
      </c>
      <c r="M124" s="85" t="str">
        <f t="shared" si="9"/>
        <v>Legitimate</v>
      </c>
      <c r="N124" s="85" t="str">
        <f t="shared" si="10"/>
        <v>Illegitimate</v>
      </c>
      <c r="O124" s="85" t="str">
        <f t="shared" si="11"/>
        <v>Legitimate</v>
      </c>
      <c r="P124" s="85" t="str">
        <f t="shared" si="12"/>
        <v>Legitimate</v>
      </c>
      <c r="Q124" s="85" t="str">
        <f t="shared" si="13"/>
        <v>Legitimate</v>
      </c>
    </row>
    <row r="125" spans="2:17" ht="17" thickBot="1">
      <c r="B125" s="28">
        <v>1936</v>
      </c>
      <c r="C125" s="39">
        <v>0.69051989917521817</v>
      </c>
      <c r="D125" s="29">
        <v>0.24623352165725046</v>
      </c>
      <c r="E125" s="29">
        <v>0.54257873688017089</v>
      </c>
      <c r="F125" s="78">
        <v>0.73983341124189783</v>
      </c>
      <c r="G125" s="78">
        <v>0.72010813163422771</v>
      </c>
      <c r="H125" s="29">
        <v>0.70083586531561437</v>
      </c>
      <c r="I125" s="29">
        <v>0.66093166671620884</v>
      </c>
      <c r="J125" s="29">
        <v>0.62148068566066217</v>
      </c>
      <c r="K125" s="29">
        <v>0.57993106173801046</v>
      </c>
      <c r="L125" s="29">
        <v>0.59237937060846735</v>
      </c>
      <c r="M125" s="85" t="str">
        <f t="shared" si="9"/>
        <v>Legitimate</v>
      </c>
      <c r="N125" s="85" t="str">
        <f t="shared" si="10"/>
        <v>Illegitimate</v>
      </c>
      <c r="O125" s="85" t="str">
        <f t="shared" si="11"/>
        <v>Legitimate</v>
      </c>
      <c r="P125" s="85" t="str">
        <f t="shared" si="12"/>
        <v>Legitimate</v>
      </c>
      <c r="Q125" s="85" t="str">
        <f t="shared" si="13"/>
        <v>Legitimate</v>
      </c>
    </row>
    <row r="126" spans="2:17" ht="17" thickBot="1">
      <c r="B126" s="28">
        <v>1940</v>
      </c>
      <c r="C126" s="39">
        <v>0.64486898805806236</v>
      </c>
      <c r="D126" s="29">
        <v>0.21139359698681734</v>
      </c>
      <c r="E126" s="29">
        <v>0.55890156428498017</v>
      </c>
      <c r="F126" s="78">
        <v>0.6735245829971751</v>
      </c>
      <c r="G126" s="78">
        <v>0.66206247281267883</v>
      </c>
      <c r="H126" s="29">
        <v>0.66633775165172304</v>
      </c>
      <c r="I126" s="29">
        <v>0.6276755033034459</v>
      </c>
      <c r="J126" s="29">
        <v>0.6047508527654325</v>
      </c>
      <c r="K126" s="29">
        <v>0.57320078214249004</v>
      </c>
      <c r="L126" s="29">
        <v>0.5779649601278054</v>
      </c>
      <c r="M126" s="85" t="str">
        <f t="shared" si="9"/>
        <v>Legitimate</v>
      </c>
      <c r="N126" s="85" t="str">
        <f t="shared" si="10"/>
        <v>Illegitimate</v>
      </c>
      <c r="O126" s="85" t="str">
        <f t="shared" si="11"/>
        <v>Legitimate</v>
      </c>
      <c r="P126" s="85" t="str">
        <f t="shared" si="12"/>
        <v>Legitimate</v>
      </c>
      <c r="Q126" s="85" t="str">
        <f t="shared" si="13"/>
        <v>Legitimate</v>
      </c>
    </row>
    <row r="127" spans="2:17" ht="17" thickBot="1">
      <c r="B127" s="28">
        <v>1944</v>
      </c>
      <c r="C127" s="39">
        <v>0.62001862378675987</v>
      </c>
      <c r="D127" s="29">
        <v>0.20338983050847459</v>
      </c>
      <c r="E127" s="29">
        <v>0.56978685062731282</v>
      </c>
      <c r="F127" s="78">
        <v>0.6367623573356167</v>
      </c>
      <c r="G127" s="78">
        <v>0.63006497841864928</v>
      </c>
      <c r="H127" s="29">
        <v>0.63400463132318374</v>
      </c>
      <c r="I127" s="29">
        <v>0.60997226915487046</v>
      </c>
      <c r="J127" s="29">
        <v>0.59657712571873711</v>
      </c>
      <c r="K127" s="29">
        <v>0.55907550593511346</v>
      </c>
      <c r="L127" s="29">
        <v>0.55550288901435518</v>
      </c>
      <c r="M127" s="85" t="str">
        <f t="shared" si="9"/>
        <v>Legitimate</v>
      </c>
      <c r="N127" s="85" t="str">
        <f t="shared" si="10"/>
        <v>Illegitimate</v>
      </c>
      <c r="O127" s="85" t="str">
        <f t="shared" si="11"/>
        <v>Legitimate</v>
      </c>
      <c r="P127" s="85" t="str">
        <f t="shared" si="12"/>
        <v>Legitimate</v>
      </c>
      <c r="Q127" s="85" t="str">
        <f t="shared" si="13"/>
        <v>Legitimate</v>
      </c>
    </row>
    <row r="128" spans="2:17" ht="17" thickBot="1">
      <c r="B128" s="28">
        <v>1948</v>
      </c>
      <c r="C128" s="39">
        <v>0.54480681631079697</v>
      </c>
      <c r="D128" s="29">
        <v>0.14265536723163841</v>
      </c>
      <c r="E128" s="29">
        <v>0.56791776040731745</v>
      </c>
      <c r="F128" s="78">
        <v>0.53710298800759171</v>
      </c>
      <c r="G128" s="78">
        <v>0.54018462749149287</v>
      </c>
      <c r="H128" s="29">
        <v>0.58692091333784557</v>
      </c>
      <c r="I128" s="29">
        <v>0.54942900513010107</v>
      </c>
      <c r="J128" s="29">
        <v>0.55559191989667256</v>
      </c>
      <c r="K128" s="29">
        <v>0.54413088918098795</v>
      </c>
      <c r="L128" s="29">
        <v>0.53619986383950491</v>
      </c>
      <c r="M128" s="85" t="str">
        <f t="shared" si="9"/>
        <v>Legitimate</v>
      </c>
      <c r="N128" s="85" t="str">
        <f t="shared" si="10"/>
        <v>Illegitimate</v>
      </c>
      <c r="O128" s="85" t="str">
        <f t="shared" si="11"/>
        <v>Legitimate</v>
      </c>
      <c r="P128" s="85" t="str">
        <f t="shared" si="12"/>
        <v>Legitimate</v>
      </c>
      <c r="Q128" s="85" t="str">
        <f t="shared" si="13"/>
        <v>Legitimate</v>
      </c>
    </row>
    <row r="129" spans="2:17" ht="17" thickBot="1">
      <c r="B129" s="28">
        <v>1952</v>
      </c>
      <c r="C129" s="39">
        <v>0.65067515787204377</v>
      </c>
      <c r="D129" s="29">
        <v>0.20809792843691149</v>
      </c>
      <c r="E129" s="29">
        <v>0.58279305118235147</v>
      </c>
      <c r="F129" s="78">
        <v>0.67330231114558248</v>
      </c>
      <c r="G129" s="78">
        <v>0.66425157920998212</v>
      </c>
      <c r="H129" s="29">
        <v>0.67480412823450586</v>
      </c>
      <c r="I129" s="29">
        <v>0.63709873653410531</v>
      </c>
      <c r="J129" s="29">
        <v>0.61899683718100373</v>
      </c>
      <c r="K129" s="29">
        <v>0.58827549223072007</v>
      </c>
      <c r="L129" s="29">
        <v>0.59010071892960403</v>
      </c>
      <c r="M129" s="85" t="str">
        <f t="shared" si="9"/>
        <v>Legitimate</v>
      </c>
      <c r="N129" s="85" t="str">
        <f t="shared" si="10"/>
        <v>Illegitimate</v>
      </c>
      <c r="O129" s="85" t="str">
        <f t="shared" si="11"/>
        <v>Legitimate</v>
      </c>
      <c r="P129" s="85" t="str">
        <f t="shared" si="12"/>
        <v>Legitimate</v>
      </c>
      <c r="Q129" s="85" t="str">
        <f t="shared" si="13"/>
        <v>Legitimate</v>
      </c>
    </row>
    <row r="130" spans="2:17" ht="17" thickBot="1">
      <c r="B130" s="28">
        <v>1956</v>
      </c>
      <c r="C130" s="39">
        <v>0.65454928043993921</v>
      </c>
      <c r="D130" s="29">
        <v>0.21556603773584906</v>
      </c>
      <c r="E130" s="29">
        <v>0.57341742875133539</v>
      </c>
      <c r="F130" s="78">
        <v>0.68159302453687476</v>
      </c>
      <c r="G130" s="78">
        <v>0.67077565077765999</v>
      </c>
      <c r="H130" s="29">
        <v>0.67391611767061677</v>
      </c>
      <c r="I130" s="29">
        <v>0.63832291010221853</v>
      </c>
      <c r="J130" s="29">
        <v>0.61668774542278415</v>
      </c>
      <c r="K130" s="29">
        <v>0.58233759989192402</v>
      </c>
      <c r="L130" s="29">
        <v>0.58530867241450368</v>
      </c>
      <c r="M130" s="85" t="str">
        <f t="shared" si="9"/>
        <v>Legitimate</v>
      </c>
      <c r="N130" s="85" t="str">
        <f t="shared" si="10"/>
        <v>Illegitimate</v>
      </c>
      <c r="O130" s="85" t="str">
        <f t="shared" si="11"/>
        <v>Legitimate</v>
      </c>
      <c r="P130" s="85" t="str">
        <f t="shared" si="12"/>
        <v>Legitimate</v>
      </c>
      <c r="Q130" s="85" t="str">
        <f t="shared" si="13"/>
        <v>Legitimate</v>
      </c>
    </row>
    <row r="131" spans="2:17" ht="17" thickBot="1">
      <c r="B131" s="28">
        <v>1960</v>
      </c>
      <c r="C131" s="39">
        <v>0.56708696323484109</v>
      </c>
      <c r="D131" s="29">
        <v>0.14106145251396648</v>
      </c>
      <c r="E131" s="29">
        <v>0.57436530961070442</v>
      </c>
      <c r="F131" s="78">
        <v>0.56466063389961141</v>
      </c>
      <c r="G131" s="78">
        <v>0.56563129395966838</v>
      </c>
      <c r="H131" s="29">
        <v>0.62319233623684511</v>
      </c>
      <c r="I131" s="29">
        <v>0.5685426325100138</v>
      </c>
      <c r="J131" s="29">
        <v>0.57048352092303956</v>
      </c>
      <c r="K131" s="29">
        <v>0.56961683812355068</v>
      </c>
      <c r="L131" s="29">
        <v>0.56803195005028528</v>
      </c>
      <c r="M131" s="85" t="str">
        <f t="shared" si="9"/>
        <v>Legitimate</v>
      </c>
      <c r="N131" s="85" t="str">
        <f t="shared" si="10"/>
        <v>Illegitimate</v>
      </c>
      <c r="O131" s="85" t="str">
        <f t="shared" si="11"/>
        <v>Legitimate</v>
      </c>
      <c r="P131" s="85" t="str">
        <f t="shared" si="12"/>
        <v>Legitimate</v>
      </c>
      <c r="Q131" s="85" t="str">
        <f t="shared" si="13"/>
        <v>Legitimate</v>
      </c>
    </row>
    <row r="132" spans="2:17" ht="17" thickBot="1">
      <c r="B132" s="28">
        <v>1964</v>
      </c>
      <c r="C132" s="39">
        <v>0.6769368513194014</v>
      </c>
      <c r="D132" s="29">
        <v>0.2258364312267658</v>
      </c>
      <c r="E132" s="29">
        <v>0.57194829355366683</v>
      </c>
      <c r="F132" s="78">
        <v>0.71193282585198259</v>
      </c>
      <c r="G132" s="78">
        <v>0.6979345628725484</v>
      </c>
      <c r="H132" s="29">
        <v>0.69770558592818999</v>
      </c>
      <c r="I132" s="29">
        <v>0.65593913976625451</v>
      </c>
      <c r="J132" s="29">
        <v>0.62794218661943213</v>
      </c>
      <c r="K132" s="29">
        <v>0.59408749348105239</v>
      </c>
      <c r="L132" s="29">
        <v>0.60146478496279365</v>
      </c>
      <c r="M132" s="85" t="str">
        <f t="shared" si="9"/>
        <v>Legitimate</v>
      </c>
      <c r="N132" s="85" t="str">
        <f t="shared" si="10"/>
        <v>Illegitimate</v>
      </c>
      <c r="O132" s="85" t="str">
        <f t="shared" si="11"/>
        <v>Legitimate</v>
      </c>
      <c r="P132" s="85" t="str">
        <f t="shared" si="12"/>
        <v>Legitimate</v>
      </c>
      <c r="Q132" s="85" t="str">
        <f t="shared" si="13"/>
        <v>Legitimate</v>
      </c>
    </row>
    <row r="133" spans="2:17" ht="17" thickBot="1">
      <c r="B133" s="28">
        <v>1968</v>
      </c>
      <c r="C133" s="39">
        <v>0.54481789734030972</v>
      </c>
      <c r="D133" s="29">
        <v>0.13986988847583642</v>
      </c>
      <c r="E133" s="29">
        <v>0.5761381571460108</v>
      </c>
      <c r="F133" s="78">
        <v>0.53437760475463114</v>
      </c>
      <c r="G133" s="78">
        <v>0.53855384537916939</v>
      </c>
      <c r="H133" s="29">
        <v>0.58863713814428975</v>
      </c>
      <c r="I133" s="29">
        <v>0.55108194930144994</v>
      </c>
      <c r="J133" s="29">
        <v>0.55943401491763078</v>
      </c>
      <c r="K133" s="29">
        <v>0.54898254815097591</v>
      </c>
      <c r="L133" s="29">
        <v>0.53992883159365102</v>
      </c>
      <c r="M133" s="85" t="str">
        <f t="shared" si="9"/>
        <v>Legitimate</v>
      </c>
      <c r="N133" s="85" t="str">
        <f t="shared" si="10"/>
        <v>Illegitimate</v>
      </c>
      <c r="O133" s="85" t="str">
        <f t="shared" si="11"/>
        <v>Legitimate</v>
      </c>
      <c r="P133" s="85" t="str">
        <f t="shared" si="12"/>
        <v>Legitimate</v>
      </c>
      <c r="Q133" s="85" t="str">
        <f t="shared" si="13"/>
        <v>Legitimate</v>
      </c>
    </row>
    <row r="134" spans="2:17" ht="17" thickBot="1">
      <c r="B134" s="28">
        <v>1972</v>
      </c>
      <c r="C134" s="39">
        <v>0.69332843838886693</v>
      </c>
      <c r="D134" s="29">
        <v>0.24208566108007448</v>
      </c>
      <c r="E134" s="29">
        <v>0.63510676195582172</v>
      </c>
      <c r="F134" s="78">
        <v>0.71273547457919206</v>
      </c>
      <c r="G134" s="78">
        <v>0.70497277367547606</v>
      </c>
      <c r="H134" s="29">
        <v>0.69180135573493351</v>
      </c>
      <c r="I134" s="29">
        <v>0.68168410310225802</v>
      </c>
      <c r="J134" s="29">
        <v>0.66615831849778373</v>
      </c>
      <c r="K134" s="29">
        <v>0.61001946779774796</v>
      </c>
      <c r="L134" s="29">
        <v>0.60165458116164516</v>
      </c>
      <c r="M134" s="85" t="str">
        <f t="shared" si="9"/>
        <v>Legitimate</v>
      </c>
      <c r="N134" s="85" t="str">
        <f t="shared" si="10"/>
        <v>Illegitimate</v>
      </c>
      <c r="O134" s="85" t="str">
        <f t="shared" si="11"/>
        <v>Legitimate</v>
      </c>
      <c r="P134" s="85" t="str">
        <f t="shared" si="12"/>
        <v>Legitimate</v>
      </c>
      <c r="Q134" s="85" t="str">
        <f t="shared" si="13"/>
        <v>Legitimate</v>
      </c>
    </row>
    <row r="135" spans="2:17" ht="17" thickBot="1">
      <c r="B135" s="28">
        <v>1976</v>
      </c>
      <c r="C135" s="39">
        <v>0.5642670754789284</v>
      </c>
      <c r="D135" s="29">
        <v>0.13826815642458101</v>
      </c>
      <c r="E135" s="29">
        <v>0.65747442742080031</v>
      </c>
      <c r="F135" s="78">
        <v>0.53319777595299156</v>
      </c>
      <c r="G135" s="78">
        <v>0.54562560509055402</v>
      </c>
      <c r="H135" s="29">
        <v>0.6054106475726283</v>
      </c>
      <c r="I135" s="29">
        <v>0.5829085458673029</v>
      </c>
      <c r="J135" s="29">
        <v>0.60776383604570694</v>
      </c>
      <c r="K135" s="29">
        <v>0.59036752590954744</v>
      </c>
      <c r="L135" s="29">
        <v>0.56799645917682473</v>
      </c>
      <c r="M135" s="85" t="str">
        <f t="shared" si="9"/>
        <v>Legitimate</v>
      </c>
      <c r="N135" s="85" t="str">
        <f t="shared" si="10"/>
        <v>Illegitimate</v>
      </c>
      <c r="O135" s="85" t="str">
        <f t="shared" si="11"/>
        <v>Legitimate</v>
      </c>
      <c r="P135" s="85" t="str">
        <f t="shared" si="12"/>
        <v>Legitimate</v>
      </c>
      <c r="Q135" s="85" t="str">
        <f t="shared" si="13"/>
        <v>Legitimate</v>
      </c>
    </row>
    <row r="136" spans="2:17" ht="17" thickBot="1">
      <c r="B136" s="28">
        <v>1980</v>
      </c>
      <c r="C136" s="39">
        <v>0.65649828765859208</v>
      </c>
      <c r="D136" s="29">
        <v>0.22723048327137546</v>
      </c>
      <c r="E136" s="29">
        <v>0.63801829689834899</v>
      </c>
      <c r="F136" s="78">
        <v>0.66265810437209005</v>
      </c>
      <c r="G136" s="78">
        <v>0.66019428581064055</v>
      </c>
      <c r="H136" s="29">
        <v>0.65011702094842683</v>
      </c>
      <c r="I136" s="29">
        <v>0.65280228950654351</v>
      </c>
      <c r="J136" s="29">
        <v>0.64787428807066161</v>
      </c>
      <c r="K136" s="29">
        <v>0.58877237861180376</v>
      </c>
      <c r="L136" s="29">
        <v>0.5723548410004542</v>
      </c>
      <c r="M136" s="85" t="str">
        <f t="shared" si="9"/>
        <v>Legitimate</v>
      </c>
      <c r="N136" s="85" t="str">
        <f t="shared" si="10"/>
        <v>Illegitimate</v>
      </c>
      <c r="O136" s="85" t="str">
        <f t="shared" si="11"/>
        <v>Legitimate</v>
      </c>
      <c r="P136" s="85" t="str">
        <f t="shared" si="12"/>
        <v>Legitimate</v>
      </c>
      <c r="Q136" s="85" t="str">
        <f t="shared" si="13"/>
        <v>Legitimate</v>
      </c>
    </row>
    <row r="137" spans="2:17" ht="17" thickBot="1">
      <c r="B137" s="28">
        <v>1984</v>
      </c>
      <c r="C137" s="39">
        <v>0.70136470143218821</v>
      </c>
      <c r="D137" s="29">
        <v>0.24395910780669144</v>
      </c>
      <c r="E137" s="29">
        <v>0.70692600802076311</v>
      </c>
      <c r="F137" s="78">
        <v>0.69951075034422061</v>
      </c>
      <c r="G137" s="78">
        <v>0.70025244011447318</v>
      </c>
      <c r="H137" s="29">
        <v>0.6880473913193188</v>
      </c>
      <c r="I137" s="29">
        <v>0.70247696274990323</v>
      </c>
      <c r="J137" s="29">
        <v>0.70395997377258979</v>
      </c>
      <c r="K137" s="29">
        <v>0.63413709563068754</v>
      </c>
      <c r="L137" s="29">
        <v>0.60987173987077137</v>
      </c>
      <c r="M137" s="85" t="str">
        <f t="shared" si="9"/>
        <v>Legitimate</v>
      </c>
      <c r="N137" s="85" t="str">
        <f t="shared" si="10"/>
        <v>Illegitimate</v>
      </c>
      <c r="O137" s="85" t="str">
        <f t="shared" si="11"/>
        <v>Legitimate</v>
      </c>
      <c r="P137" s="85" t="str">
        <f t="shared" si="12"/>
        <v>Legitimate</v>
      </c>
      <c r="Q137" s="85" t="str">
        <f t="shared" si="13"/>
        <v>Legitimate</v>
      </c>
    </row>
    <row r="138" spans="2:17" ht="17" thickBot="1">
      <c r="B138" s="28">
        <v>1988</v>
      </c>
      <c r="C138" s="39">
        <v>0.63642682892522762</v>
      </c>
      <c r="D138" s="29">
        <v>0.19832402234636873</v>
      </c>
      <c r="E138" s="29">
        <v>0.71239076234789578</v>
      </c>
      <c r="F138" s="78">
        <v>0.61110534634328295</v>
      </c>
      <c r="G138" s="78">
        <v>0.62123404224069401</v>
      </c>
      <c r="H138" s="29">
        <v>0.63781594699514266</v>
      </c>
      <c r="I138" s="29">
        <v>0.65161961560976134</v>
      </c>
      <c r="J138" s="29">
        <v>0.67187666079130592</v>
      </c>
      <c r="K138" s="29">
        <v>0.61620049716583281</v>
      </c>
      <c r="L138" s="29">
        <v>0.5841348742400112</v>
      </c>
      <c r="M138" s="85" t="str">
        <f t="shared" si="9"/>
        <v>Legitimate</v>
      </c>
      <c r="N138" s="85" t="str">
        <f t="shared" si="10"/>
        <v>Illegitimate</v>
      </c>
      <c r="O138" s="85" t="str">
        <f t="shared" si="11"/>
        <v>Legitimate</v>
      </c>
      <c r="P138" s="85" t="str">
        <f t="shared" si="12"/>
        <v>Legitimate</v>
      </c>
      <c r="Q138" s="85" t="str">
        <f t="shared" si="13"/>
        <v>Legitimate</v>
      </c>
    </row>
    <row r="139" spans="2:17" ht="17" thickBot="1">
      <c r="B139" s="28">
        <v>1992</v>
      </c>
      <c r="C139" s="39">
        <v>0.59557907650414632</v>
      </c>
      <c r="D139" s="29">
        <v>0.17193308550185873</v>
      </c>
      <c r="E139" s="29">
        <v>0.71075404082176408</v>
      </c>
      <c r="F139" s="78">
        <v>0.55718723432973283</v>
      </c>
      <c r="G139" s="78">
        <v>0.57254408364062281</v>
      </c>
      <c r="H139" s="29">
        <v>0.60445601164005081</v>
      </c>
      <c r="I139" s="29">
        <v>0.61861406936766983</v>
      </c>
      <c r="J139" s="29">
        <v>0.64932738967702397</v>
      </c>
      <c r="K139" s="29">
        <v>0.60133450120772858</v>
      </c>
      <c r="L139" s="29">
        <v>0.56485945798529247</v>
      </c>
      <c r="M139" s="85" t="str">
        <f t="shared" si="9"/>
        <v>Legitimate</v>
      </c>
      <c r="N139" s="85" t="str">
        <f t="shared" si="10"/>
        <v>Illegitimate</v>
      </c>
      <c r="O139" s="85" t="str">
        <f t="shared" si="11"/>
        <v>Legitimate</v>
      </c>
      <c r="P139" s="85" t="str">
        <f t="shared" si="12"/>
        <v>Legitimate</v>
      </c>
      <c r="Q139" s="85" t="str">
        <f t="shared" si="13"/>
        <v>Legitimate</v>
      </c>
    </row>
    <row r="140" spans="2:17" ht="17" thickBot="1">
      <c r="B140" s="28">
        <v>1996</v>
      </c>
      <c r="C140" s="39">
        <v>0.59438675309411448</v>
      </c>
      <c r="D140" s="29">
        <v>0.17611524163568773</v>
      </c>
      <c r="E140" s="29">
        <v>0.63473561453542415</v>
      </c>
      <c r="F140" s="78">
        <v>0.58093696477430656</v>
      </c>
      <c r="G140" s="78">
        <v>0.58631698080585259</v>
      </c>
      <c r="H140" s="29">
        <v>0.61273339208067323</v>
      </c>
      <c r="I140" s="29">
        <v>0.60245652538237648</v>
      </c>
      <c r="J140" s="29">
        <v>0.61321621807073723</v>
      </c>
      <c r="K140" s="29">
        <v>0.57695541509228288</v>
      </c>
      <c r="L140" s="29">
        <v>0.5576931488645932</v>
      </c>
      <c r="M140" s="85" t="str">
        <f t="shared" si="9"/>
        <v>Legitimate</v>
      </c>
      <c r="N140" s="85" t="str">
        <f t="shared" si="10"/>
        <v>Illegitimate</v>
      </c>
      <c r="O140" s="85" t="str">
        <f t="shared" si="11"/>
        <v>Legitimate</v>
      </c>
      <c r="P140" s="85" t="str">
        <f t="shared" si="12"/>
        <v>Legitimate</v>
      </c>
      <c r="Q140" s="85" t="str">
        <f t="shared" si="13"/>
        <v>Legitimate</v>
      </c>
    </row>
    <row r="141" spans="2:17" ht="17" thickBot="1">
      <c r="B141" s="28">
        <v>2000</v>
      </c>
      <c r="C141" s="39">
        <v>0.54975694070026138</v>
      </c>
      <c r="D141" s="29">
        <v>0.12616387337057727</v>
      </c>
      <c r="E141" s="29">
        <v>0.67869151555385454</v>
      </c>
      <c r="F141" s="78">
        <v>0.50677857472460952</v>
      </c>
      <c r="G141" s="78">
        <v>0.52397002572954277</v>
      </c>
      <c r="H141" s="29">
        <v>0.59247615396495468</v>
      </c>
      <c r="I141" s="29">
        <v>0.57554385567098021</v>
      </c>
      <c r="J141" s="29">
        <v>0.60992640541145049</v>
      </c>
      <c r="K141" s="29">
        <v>0.59326594621814777</v>
      </c>
      <c r="L141" s="29">
        <v>0.56478868360656109</v>
      </c>
      <c r="M141" s="85" t="str">
        <f t="shared" si="9"/>
        <v>Legitimate</v>
      </c>
      <c r="N141" s="85" t="str">
        <f t="shared" si="10"/>
        <v>Illegitimate</v>
      </c>
      <c r="O141" s="85" t="str">
        <f t="shared" si="11"/>
        <v>Legitimate</v>
      </c>
      <c r="P141" s="85" t="str">
        <f t="shared" si="12"/>
        <v>Illegitimate</v>
      </c>
      <c r="Q141" s="85" t="str">
        <f t="shared" si="13"/>
        <v>Legitimate</v>
      </c>
    </row>
    <row r="142" spans="2:17" ht="17" thickBot="1">
      <c r="B142" s="28">
        <v>2004</v>
      </c>
      <c r="C142" s="39">
        <v>0.58303000064869548</v>
      </c>
      <c r="D142" s="29">
        <v>0.13314711359404097</v>
      </c>
      <c r="E142" s="29">
        <v>0.73409225790243227</v>
      </c>
      <c r="F142" s="78">
        <v>0.53267572708069078</v>
      </c>
      <c r="G142" s="78">
        <v>0.55281754919794812</v>
      </c>
      <c r="H142" s="29">
        <v>0.62625301314457726</v>
      </c>
      <c r="I142" s="29">
        <v>0.61324245209944295</v>
      </c>
      <c r="J142" s="29">
        <v>0.65352571697144557</v>
      </c>
      <c r="K142" s="29">
        <v>0.63340595153026258</v>
      </c>
      <c r="L142" s="29">
        <v>0.59984171224448568</v>
      </c>
      <c r="M142" s="85" t="str">
        <f t="shared" si="9"/>
        <v>Legitimate</v>
      </c>
      <c r="N142" s="85" t="str">
        <f t="shared" si="10"/>
        <v>Illegitimate</v>
      </c>
      <c r="O142" s="85" t="str">
        <f t="shared" si="11"/>
        <v>Legitimate</v>
      </c>
      <c r="P142" s="85" t="str">
        <f t="shared" si="12"/>
        <v>Legitimate</v>
      </c>
      <c r="Q142" s="85" t="str">
        <f t="shared" si="13"/>
        <v>Legitimate</v>
      </c>
    </row>
    <row r="143" spans="2:17" ht="17" thickBot="1">
      <c r="B143" s="28">
        <v>2008</v>
      </c>
      <c r="C143" s="39">
        <v>0.63521659684874365</v>
      </c>
      <c r="D143" s="39">
        <v>0.1696096654275093</v>
      </c>
      <c r="E143" s="39">
        <v>0.75763215769063208</v>
      </c>
      <c r="F143" s="78">
        <v>0.59441121651733331</v>
      </c>
      <c r="G143" s="78">
        <v>0.61073348468036592</v>
      </c>
      <c r="H143" s="39">
        <v>0.66128852490685219</v>
      </c>
      <c r="I143" s="39">
        <v>0.65969970901712138</v>
      </c>
      <c r="J143" s="39">
        <v>0.69234385466616011</v>
      </c>
      <c r="K143" s="39">
        <v>0.65501497084389237</v>
      </c>
      <c r="L143" s="39">
        <v>0.62080701069903321</v>
      </c>
      <c r="M143" s="85" t="str">
        <f t="shared" si="9"/>
        <v>Legitimate</v>
      </c>
      <c r="N143" s="85" t="str">
        <f t="shared" si="10"/>
        <v>Illegitimate</v>
      </c>
      <c r="O143" s="85" t="str">
        <f t="shared" si="11"/>
        <v>Legitimate</v>
      </c>
      <c r="P143" s="85" t="str">
        <f t="shared" si="12"/>
        <v>Legitimate</v>
      </c>
      <c r="Q143" s="85" t="str">
        <f t="shared" si="13"/>
        <v>Legitimate</v>
      </c>
    </row>
    <row r="144" spans="2:17">
      <c r="B144" s="28"/>
      <c r="C144" s="22" t="s">
        <v>114</v>
      </c>
      <c r="G144" s="3"/>
      <c r="H144"/>
      <c r="N144" s="43"/>
      <c r="O144" s="42"/>
    </row>
    <row r="145" spans="2:17" ht="17" thickBot="1">
      <c r="B145" s="28"/>
      <c r="C145" s="47" t="s">
        <v>120</v>
      </c>
      <c r="D145" s="48" t="s">
        <v>121</v>
      </c>
      <c r="E145" s="48" t="s">
        <v>128</v>
      </c>
      <c r="F145" s="48" t="s">
        <v>127</v>
      </c>
      <c r="G145" s="48"/>
      <c r="H145" s="80"/>
      <c r="I145" s="91"/>
      <c r="J145" s="91"/>
      <c r="K145" s="91"/>
      <c r="L145" s="91" t="s">
        <v>90</v>
      </c>
      <c r="N145" s="43"/>
      <c r="O145" s="42"/>
    </row>
    <row r="146" spans="2:17" ht="17" thickBot="1">
      <c r="B146" s="40">
        <v>0.51</v>
      </c>
      <c r="C146" s="29">
        <f>41/47</f>
        <v>0.87234042553191493</v>
      </c>
      <c r="D146" s="29">
        <v>1</v>
      </c>
      <c r="E146" s="29">
        <f>22/47</f>
        <v>0.46808510638297873</v>
      </c>
      <c r="F146" s="29">
        <v>1</v>
      </c>
      <c r="G146" s="29"/>
      <c r="H146" s="29"/>
      <c r="I146" s="29"/>
      <c r="J146" s="29"/>
      <c r="K146" s="29"/>
      <c r="L146" s="29">
        <f>23/47</f>
        <v>0.48936170212765956</v>
      </c>
      <c r="M146" s="90"/>
      <c r="N146" s="89"/>
      <c r="O146" s="89"/>
      <c r="P146" s="90"/>
      <c r="Q146" s="90"/>
    </row>
    <row r="147" spans="2:17" ht="17" thickBot="1">
      <c r="B147" s="40">
        <v>0.6</v>
      </c>
      <c r="C147" s="29">
        <f>13/47</f>
        <v>0.27659574468085107</v>
      </c>
      <c r="D147" s="29">
        <f>32/47</f>
        <v>0.68085106382978722</v>
      </c>
      <c r="E147" s="29">
        <f>10/47</f>
        <v>0.21276595744680851</v>
      </c>
      <c r="F147" s="29">
        <f>34/47</f>
        <v>0.72340425531914898</v>
      </c>
      <c r="G147" s="29"/>
      <c r="H147" s="29"/>
      <c r="I147" s="29"/>
      <c r="J147" s="29"/>
      <c r="K147" s="29"/>
      <c r="L147" s="29">
        <f>5/47</f>
        <v>0.10638297872340426</v>
      </c>
      <c r="M147" s="90"/>
      <c r="N147" s="89"/>
      <c r="O147" s="89"/>
      <c r="P147" s="90"/>
      <c r="Q147" s="90"/>
    </row>
    <row r="148" spans="2:17" ht="17" thickBot="1">
      <c r="B148" s="40">
        <v>0.67</v>
      </c>
      <c r="C148" s="29">
        <f>4/47</f>
        <v>8.5106382978723402E-2</v>
      </c>
      <c r="D148" s="29">
        <f>20/47</f>
        <v>0.42553191489361702</v>
      </c>
      <c r="E148" s="29">
        <f>6/47</f>
        <v>0.1276595744680851</v>
      </c>
      <c r="F148" s="29">
        <f>13/47</f>
        <v>0.27659574468085107</v>
      </c>
      <c r="G148" s="29"/>
      <c r="H148" s="29"/>
      <c r="I148" s="29"/>
      <c r="J148" s="29"/>
      <c r="K148" s="29"/>
      <c r="L148" s="29">
        <v>0</v>
      </c>
      <c r="M148" s="90"/>
      <c r="N148" s="89"/>
      <c r="O148" s="89"/>
      <c r="P148" s="90"/>
      <c r="Q148" s="90"/>
    </row>
    <row r="149" spans="2:17" ht="17" thickBot="1">
      <c r="B149" s="40">
        <v>0.75</v>
      </c>
      <c r="C149" s="29">
        <v>0</v>
      </c>
      <c r="D149" s="29">
        <f>19/47</f>
        <v>0.40425531914893614</v>
      </c>
      <c r="E149" s="29">
        <f>1/47</f>
        <v>2.1276595744680851E-2</v>
      </c>
      <c r="F149" s="29">
        <v>0</v>
      </c>
      <c r="G149" s="29"/>
      <c r="H149" s="29"/>
      <c r="I149" s="29"/>
      <c r="J149" s="29"/>
      <c r="K149" s="29"/>
      <c r="L149" s="29">
        <v>0</v>
      </c>
      <c r="M149" s="90"/>
      <c r="N149" s="89"/>
      <c r="O149" s="89"/>
      <c r="P149" s="90"/>
      <c r="Q149" s="90"/>
    </row>
    <row r="150" spans="2:17">
      <c r="M150"/>
    </row>
    <row r="152" spans="2:17">
      <c r="H152" s="80" t="s">
        <v>104</v>
      </c>
    </row>
    <row r="182" spans="8:8">
      <c r="H182" s="12" t="s">
        <v>105</v>
      </c>
    </row>
    <row r="205" spans="8:8">
      <c r="H205" s="12" t="s">
        <v>106</v>
      </c>
    </row>
    <row r="229" spans="8:8">
      <c r="H229" s="12" t="s">
        <v>93</v>
      </c>
    </row>
    <row r="275" spans="1:21" ht="17" thickBot="1"/>
    <row r="276" spans="1:21" ht="17" thickBot="1">
      <c r="E276" s="33"/>
      <c r="F276" s="6"/>
      <c r="G276" s="34"/>
      <c r="H276" s="35" t="s">
        <v>103</v>
      </c>
      <c r="I276" s="8"/>
      <c r="J276" s="8"/>
      <c r="K276" s="36"/>
    </row>
    <row r="277" spans="1:21">
      <c r="B277" s="1" t="s">
        <v>56</v>
      </c>
    </row>
    <row r="278" spans="1:21">
      <c r="B278" s="1" t="s">
        <v>0</v>
      </c>
    </row>
    <row r="279" spans="1:21">
      <c r="B279" s="1" t="s">
        <v>82</v>
      </c>
    </row>
    <row r="280" spans="1:21" ht="17" thickBot="1"/>
    <row r="281" spans="1:21" ht="17" thickBot="1">
      <c r="B281"/>
      <c r="C281" s="1"/>
      <c r="E281" s="54" t="s">
        <v>81</v>
      </c>
      <c r="F281" s="55" t="s">
        <v>81</v>
      </c>
      <c r="G281" s="3"/>
      <c r="H281"/>
      <c r="N281" s="4"/>
    </row>
    <row r="282" spans="1:21" ht="17" thickBot="1">
      <c r="B282"/>
      <c r="C282" s="1"/>
      <c r="E282" s="50">
        <v>0.5</v>
      </c>
      <c r="F282" s="50">
        <v>0.5</v>
      </c>
      <c r="G282" s="147" t="s">
        <v>73</v>
      </c>
      <c r="H282" s="148"/>
      <c r="I282" s="149"/>
    </row>
    <row r="283" spans="1:21" ht="17" thickBot="1">
      <c r="B283" s="18">
        <v>0.33333000000000002</v>
      </c>
      <c r="C283" s="18">
        <v>0.33333299999999999</v>
      </c>
      <c r="D283" s="18">
        <v>0.33333299999999999</v>
      </c>
      <c r="E283" s="98"/>
      <c r="F283" s="98"/>
      <c r="G283" s="103"/>
      <c r="H283" s="102"/>
    </row>
    <row r="284" spans="1:21" ht="17" thickBot="1">
      <c r="B284" s="80" t="s">
        <v>120</v>
      </c>
      <c r="C284" s="47" t="s">
        <v>121</v>
      </c>
      <c r="D284" s="48" t="s">
        <v>128</v>
      </c>
      <c r="E284" s="101" t="s">
        <v>127</v>
      </c>
      <c r="F284" s="101" t="s">
        <v>90</v>
      </c>
      <c r="G284" s="129">
        <v>0.51</v>
      </c>
      <c r="H284" s="150"/>
      <c r="I284" s="146"/>
      <c r="K284" s="2"/>
    </row>
    <row r="285" spans="1:21" ht="77" customHeight="1" thickBot="1">
      <c r="B285" s="14" t="s">
        <v>96</v>
      </c>
      <c r="C285" s="13" t="s">
        <v>68</v>
      </c>
      <c r="D285" s="14" t="s">
        <v>83</v>
      </c>
      <c r="E285" s="46" t="s">
        <v>101</v>
      </c>
      <c r="F285" s="46" t="s">
        <v>69</v>
      </c>
      <c r="G285" s="104" t="s">
        <v>109</v>
      </c>
      <c r="H285" s="145" t="s">
        <v>80</v>
      </c>
      <c r="I285" s="146"/>
      <c r="N285" s="4"/>
      <c r="U285" s="2">
        <f>T334/T336</f>
        <v>0.86956521739130432</v>
      </c>
    </row>
    <row r="286" spans="1:21" ht="17" thickBot="1">
      <c r="A286" s="28">
        <v>1824</v>
      </c>
      <c r="B286" s="18">
        <v>0.12123873417724459</v>
      </c>
      <c r="C286" s="16">
        <v>0.26800000000000002</v>
      </c>
      <c r="D286" s="18">
        <v>0.42879698395600657</v>
      </c>
      <c r="E286" s="18">
        <f t="shared" ref="E286:E332" si="14">(B286*C286*D286)^0.33333333</f>
        <v>0.2406260503838307</v>
      </c>
      <c r="F286" s="18">
        <v>0.37931034482758619</v>
      </c>
      <c r="G286" s="18">
        <f t="shared" ref="G286:G332" si="15">$E$282*E286+$F$282*F286</f>
        <v>0.30996819760570843</v>
      </c>
      <c r="H286" s="99" t="str">
        <f t="shared" ref="H286:H332" si="16">IF(G286&gt;$G$284,"Legitimate","Illegitimate")</f>
        <v>Illegitimate</v>
      </c>
      <c r="I286" s="5"/>
      <c r="K286" s="4" t="s">
        <v>122</v>
      </c>
      <c r="N286" s="4"/>
      <c r="T286">
        <f>IF(G286&gt;$G$284,1,0)</f>
        <v>0</v>
      </c>
    </row>
    <row r="287" spans="1:21" ht="17" thickBot="1">
      <c r="A287" s="28">
        <v>1828</v>
      </c>
      <c r="B287" s="18">
        <v>0.15435898682323529</v>
      </c>
      <c r="C287" s="16">
        <v>0.57599999999999996</v>
      </c>
      <c r="D287" s="18">
        <v>0.56194428289700948</v>
      </c>
      <c r="E287" s="18">
        <f t="shared" si="14"/>
        <v>0.36831201874039859</v>
      </c>
      <c r="F287" s="18">
        <v>0.68199233716475094</v>
      </c>
      <c r="G287" s="18">
        <f t="shared" si="15"/>
        <v>0.52515217795257474</v>
      </c>
      <c r="H287" s="99" t="str">
        <f t="shared" si="16"/>
        <v>Legitimate</v>
      </c>
      <c r="I287" s="5"/>
      <c r="K287" s="4" t="s">
        <v>123</v>
      </c>
      <c r="N287" s="4"/>
      <c r="T287">
        <f t="shared" ref="T287:T332" si="17">IF(G287&gt;$G$284,1,0)</f>
        <v>1</v>
      </c>
    </row>
    <row r="288" spans="1:21" ht="17" thickBot="1">
      <c r="A288" s="28">
        <v>1832</v>
      </c>
      <c r="B288" s="18">
        <v>0.17051956302351468</v>
      </c>
      <c r="C288" s="16">
        <v>0.55400000000000005</v>
      </c>
      <c r="D288" s="18">
        <v>0.54522828031422566</v>
      </c>
      <c r="E288" s="18">
        <f t="shared" si="14"/>
        <v>0.37206668732355941</v>
      </c>
      <c r="F288" s="18">
        <v>0.76573426573426573</v>
      </c>
      <c r="G288" s="18">
        <f t="shared" si="15"/>
        <v>0.56890047652891251</v>
      </c>
      <c r="H288" s="99" t="str">
        <f t="shared" si="16"/>
        <v>Legitimate</v>
      </c>
      <c r="I288" s="5"/>
      <c r="K288" s="4" t="s">
        <v>124</v>
      </c>
      <c r="N288" s="4"/>
      <c r="T288">
        <f t="shared" si="17"/>
        <v>1</v>
      </c>
    </row>
    <row r="289" spans="1:20" ht="17" thickBot="1">
      <c r="A289" s="28">
        <v>1836</v>
      </c>
      <c r="B289" s="18">
        <v>0.17048083057739419</v>
      </c>
      <c r="C289" s="16">
        <v>0.57799999999999996</v>
      </c>
      <c r="D289" s="18">
        <v>0.50868899394100808</v>
      </c>
      <c r="E289" s="18">
        <f t="shared" si="14"/>
        <v>0.3687102817844613</v>
      </c>
      <c r="F289" s="18">
        <v>0.57823129251700678</v>
      </c>
      <c r="G289" s="18">
        <f t="shared" si="15"/>
        <v>0.47347078715073404</v>
      </c>
      <c r="H289" s="99" t="str">
        <f t="shared" si="16"/>
        <v>Illegitimate</v>
      </c>
      <c r="I289" s="5"/>
      <c r="K289" s="4" t="s">
        <v>125</v>
      </c>
      <c r="N289" s="4"/>
      <c r="T289">
        <f t="shared" si="17"/>
        <v>0</v>
      </c>
    </row>
    <row r="290" spans="1:20" ht="17" thickBot="1">
      <c r="A290" s="28">
        <v>1840</v>
      </c>
      <c r="B290" s="18">
        <v>0.17553341349725426</v>
      </c>
      <c r="C290" s="16">
        <v>0.80200000000000005</v>
      </c>
      <c r="D290" s="18">
        <v>0.53058676654182269</v>
      </c>
      <c r="E290" s="18">
        <f t="shared" si="14"/>
        <v>0.42114359231407439</v>
      </c>
      <c r="F290" s="18">
        <v>0.79591836734693877</v>
      </c>
      <c r="G290" s="18">
        <f t="shared" si="15"/>
        <v>0.60853097983050652</v>
      </c>
      <c r="H290" s="99" t="str">
        <f t="shared" si="16"/>
        <v>Legitimate</v>
      </c>
      <c r="I290" s="5"/>
      <c r="K290" s="4" t="s">
        <v>129</v>
      </c>
      <c r="N290" s="4"/>
      <c r="T290">
        <f t="shared" si="17"/>
        <v>1</v>
      </c>
    </row>
    <row r="291" spans="1:20" ht="17" thickBot="1">
      <c r="A291" s="28">
        <v>1844</v>
      </c>
      <c r="B291" s="18">
        <v>0.17333899207438769</v>
      </c>
      <c r="C291" s="16">
        <v>0.78900000000000003</v>
      </c>
      <c r="D291" s="18">
        <v>0.5073891625615764</v>
      </c>
      <c r="E291" s="18">
        <f t="shared" si="14"/>
        <v>0.41093344546879185</v>
      </c>
      <c r="F291" s="18">
        <v>0.61818181818181817</v>
      </c>
      <c r="G291" s="18">
        <f t="shared" si="15"/>
        <v>0.51455763182530501</v>
      </c>
      <c r="H291" s="99" t="str">
        <f t="shared" si="16"/>
        <v>Legitimate</v>
      </c>
      <c r="I291" s="5"/>
      <c r="K291" s="4" t="s">
        <v>130</v>
      </c>
      <c r="N291" s="4"/>
      <c r="T291">
        <f t="shared" si="17"/>
        <v>1</v>
      </c>
    </row>
    <row r="292" spans="1:20" ht="17" thickBot="1">
      <c r="A292" s="28">
        <v>1848</v>
      </c>
      <c r="B292" s="18">
        <v>0.16294666136771607</v>
      </c>
      <c r="C292" s="16">
        <v>0.72699999999999998</v>
      </c>
      <c r="D292" s="18">
        <v>0.52670278637770895</v>
      </c>
      <c r="E292" s="18">
        <f t="shared" si="14"/>
        <v>0.3966265982273891</v>
      </c>
      <c r="F292" s="18">
        <v>0.56206896551724139</v>
      </c>
      <c r="G292" s="18">
        <f t="shared" si="15"/>
        <v>0.47934778187231525</v>
      </c>
      <c r="H292" s="99" t="str">
        <f t="shared" si="16"/>
        <v>Illegitimate</v>
      </c>
      <c r="I292" s="5"/>
      <c r="N292" s="4"/>
      <c r="T292">
        <f t="shared" si="17"/>
        <v>0</v>
      </c>
    </row>
    <row r="293" spans="1:20" ht="17" thickBot="1">
      <c r="A293" s="28">
        <v>1852</v>
      </c>
      <c r="B293" s="18">
        <v>0.1679095576536476</v>
      </c>
      <c r="C293" s="16">
        <v>0.69499999999999995</v>
      </c>
      <c r="D293" s="18">
        <v>0.53691947878382895</v>
      </c>
      <c r="E293" s="18">
        <f t="shared" si="14"/>
        <v>0.39718221917889684</v>
      </c>
      <c r="F293" s="18">
        <v>0.85810810810810811</v>
      </c>
      <c r="G293" s="18">
        <f t="shared" si="15"/>
        <v>0.62764516364350253</v>
      </c>
      <c r="H293" s="99" t="str">
        <f t="shared" si="16"/>
        <v>Legitimate</v>
      </c>
      <c r="I293" s="5"/>
      <c r="J293"/>
      <c r="K293" s="4" t="s">
        <v>97</v>
      </c>
      <c r="L293" t="s">
        <v>98</v>
      </c>
      <c r="M293" t="s">
        <v>99</v>
      </c>
      <c r="N293" s="105" t="s">
        <v>100</v>
      </c>
      <c r="T293">
        <f t="shared" si="17"/>
        <v>1</v>
      </c>
    </row>
    <row r="294" spans="1:20" ht="17" thickBot="1">
      <c r="A294" s="28">
        <v>1856</v>
      </c>
      <c r="B294" s="18">
        <v>0.18443096550378074</v>
      </c>
      <c r="C294" s="16">
        <v>0.78900000000000003</v>
      </c>
      <c r="D294" s="18">
        <v>0.45322142680819549</v>
      </c>
      <c r="E294" s="18">
        <f t="shared" si="14"/>
        <v>0.40402393688235039</v>
      </c>
      <c r="F294" s="18">
        <v>0.58783783783783783</v>
      </c>
      <c r="G294" s="18">
        <f t="shared" si="15"/>
        <v>0.49593088736009411</v>
      </c>
      <c r="H294" s="99" t="str">
        <f t="shared" si="16"/>
        <v>Illegitimate</v>
      </c>
      <c r="I294" s="5"/>
      <c r="J294"/>
      <c r="K294" s="107">
        <v>0.51</v>
      </c>
      <c r="L294" s="106">
        <v>0.5</v>
      </c>
      <c r="M294" s="106">
        <v>0.5</v>
      </c>
      <c r="N294" s="49">
        <f>40/47</f>
        <v>0.85106382978723405</v>
      </c>
      <c r="T294">
        <f t="shared" si="17"/>
        <v>0</v>
      </c>
    </row>
    <row r="295" spans="1:20" ht="17" thickBot="1">
      <c r="A295" s="28">
        <v>1860</v>
      </c>
      <c r="B295" s="18">
        <v>0.18341705633798491</v>
      </c>
      <c r="C295" s="16">
        <v>0.81200000000000006</v>
      </c>
      <c r="D295" s="18">
        <v>0.39824898569293188</v>
      </c>
      <c r="E295" s="18">
        <f t="shared" si="14"/>
        <v>0.38998701440787575</v>
      </c>
      <c r="F295" s="18">
        <v>0.7142857142857143</v>
      </c>
      <c r="G295" s="18">
        <f t="shared" si="15"/>
        <v>0.55213636434679503</v>
      </c>
      <c r="H295" s="99" t="str">
        <f t="shared" si="16"/>
        <v>Legitimate</v>
      </c>
      <c r="I295" s="5"/>
      <c r="J295"/>
      <c r="K295" s="107">
        <v>0.67</v>
      </c>
      <c r="L295" s="106">
        <v>0.5</v>
      </c>
      <c r="M295" s="106">
        <v>0.5</v>
      </c>
      <c r="N295" s="49">
        <f>12/47</f>
        <v>0.25531914893617019</v>
      </c>
      <c r="T295">
        <f t="shared" si="17"/>
        <v>1</v>
      </c>
    </row>
    <row r="296" spans="1:20" ht="17" thickBot="1">
      <c r="A296" s="28">
        <v>1864</v>
      </c>
      <c r="B296" s="18">
        <v>0.16006111690440211</v>
      </c>
      <c r="C296" s="16">
        <v>0.73799999999999999</v>
      </c>
      <c r="D296" s="18">
        <v>0.55037220843672452</v>
      </c>
      <c r="E296" s="18">
        <f t="shared" si="14"/>
        <v>0.40209891769898065</v>
      </c>
      <c r="F296" s="18">
        <v>0.90987124463519309</v>
      </c>
      <c r="G296" s="18">
        <f t="shared" si="15"/>
        <v>0.65598508116708687</v>
      </c>
      <c r="H296" s="99" t="str">
        <f t="shared" si="16"/>
        <v>Legitimate</v>
      </c>
      <c r="I296" s="5"/>
      <c r="J296"/>
      <c r="K296" s="107">
        <v>0.74</v>
      </c>
      <c r="L296" s="106">
        <v>0.5</v>
      </c>
      <c r="M296" s="106">
        <v>0.5</v>
      </c>
      <c r="N296" s="49">
        <f>4/47</f>
        <v>8.5106382978723402E-2</v>
      </c>
      <c r="T296">
        <f t="shared" si="17"/>
        <v>1</v>
      </c>
    </row>
    <row r="297" spans="1:20" ht="17" thickBot="1">
      <c r="A297" s="28">
        <v>1868</v>
      </c>
      <c r="B297" s="18">
        <v>0.19788990363104964</v>
      </c>
      <c r="C297" s="16">
        <v>0.78100000000000003</v>
      </c>
      <c r="D297" s="18">
        <v>0.52665617898968708</v>
      </c>
      <c r="E297" s="18">
        <f t="shared" si="14"/>
        <v>0.43337842664186743</v>
      </c>
      <c r="F297" s="18">
        <v>0.72789115646258506</v>
      </c>
      <c r="G297" s="18">
        <f t="shared" si="15"/>
        <v>0.5806347915522263</v>
      </c>
      <c r="H297" s="99" t="str">
        <f t="shared" si="16"/>
        <v>Legitimate</v>
      </c>
      <c r="I297" s="5"/>
      <c r="J297"/>
      <c r="K297"/>
      <c r="L297"/>
      <c r="M297"/>
      <c r="T297">
        <f t="shared" si="17"/>
        <v>1</v>
      </c>
    </row>
    <row r="298" spans="1:20" ht="17" thickBot="1">
      <c r="A298" s="28">
        <v>1872</v>
      </c>
      <c r="B298" s="18">
        <v>0.22194370866313179</v>
      </c>
      <c r="C298" s="16">
        <v>0.71299999999999997</v>
      </c>
      <c r="D298" s="18">
        <v>0.55939054726368154</v>
      </c>
      <c r="E298" s="18">
        <f t="shared" si="14"/>
        <v>0.44567249708409384</v>
      </c>
      <c r="F298" s="18">
        <v>0.81948424068767911</v>
      </c>
      <c r="G298" s="18">
        <f t="shared" si="15"/>
        <v>0.63257836888588648</v>
      </c>
      <c r="H298" s="99" t="str">
        <f t="shared" si="16"/>
        <v>Legitimate</v>
      </c>
      <c r="I298" s="5"/>
      <c r="K298" s="4" t="s">
        <v>131</v>
      </c>
      <c r="N298" s="4"/>
      <c r="T298">
        <f t="shared" si="17"/>
        <v>1</v>
      </c>
    </row>
    <row r="299" spans="1:20" ht="17" thickBot="1">
      <c r="A299" s="28">
        <v>1876</v>
      </c>
      <c r="B299" s="18">
        <v>0.22524875176192866</v>
      </c>
      <c r="C299" s="16">
        <v>0.81799999999999995</v>
      </c>
      <c r="D299" s="18">
        <v>0.51526075462629173</v>
      </c>
      <c r="E299" s="18">
        <f t="shared" si="14"/>
        <v>0.45619192193931696</v>
      </c>
      <c r="F299" s="18">
        <v>0.50135501355013545</v>
      </c>
      <c r="G299" s="18">
        <f t="shared" si="15"/>
        <v>0.47877346774472618</v>
      </c>
      <c r="H299" s="99" t="str">
        <f t="shared" si="16"/>
        <v>Illegitimate</v>
      </c>
      <c r="I299" s="5"/>
      <c r="K299" s="4" t="s">
        <v>55</v>
      </c>
      <c r="N299" s="4"/>
      <c r="T299">
        <f t="shared" si="17"/>
        <v>0</v>
      </c>
    </row>
    <row r="300" spans="1:20" ht="17" thickBot="1">
      <c r="A300" s="28">
        <v>1880</v>
      </c>
      <c r="B300" s="18">
        <v>0.22308527619228427</v>
      </c>
      <c r="C300" s="16">
        <v>0.79400000000000004</v>
      </c>
      <c r="D300" s="18">
        <v>0.50011248593925761</v>
      </c>
      <c r="E300" s="18">
        <f t="shared" si="14"/>
        <v>0.44577910293717693</v>
      </c>
      <c r="F300" s="18">
        <v>0.57994579945799463</v>
      </c>
      <c r="G300" s="18">
        <f t="shared" si="15"/>
        <v>0.51286245119758578</v>
      </c>
      <c r="H300" s="99" t="str">
        <f t="shared" si="16"/>
        <v>Legitimate</v>
      </c>
      <c r="I300" s="5"/>
      <c r="K300" s="4" t="s">
        <v>52</v>
      </c>
      <c r="N300" s="4"/>
      <c r="T300">
        <f t="shared" si="17"/>
        <v>1</v>
      </c>
    </row>
    <row r="301" spans="1:20" ht="17" thickBot="1">
      <c r="A301" s="28">
        <v>1884</v>
      </c>
      <c r="B301" s="18">
        <v>0.22827163738851075</v>
      </c>
      <c r="C301" s="16">
        <v>0.77500000000000002</v>
      </c>
      <c r="D301" s="18">
        <v>0.50128561143679939</v>
      </c>
      <c r="E301" s="18">
        <f t="shared" si="14"/>
        <v>0.44594329184255788</v>
      </c>
      <c r="F301" s="18">
        <v>0.54613466334164584</v>
      </c>
      <c r="G301" s="18">
        <f t="shared" si="15"/>
        <v>0.49603897759210186</v>
      </c>
      <c r="H301" s="99" t="str">
        <f t="shared" si="16"/>
        <v>Illegitimate</v>
      </c>
      <c r="I301" s="5"/>
      <c r="K301" s="4" t="s">
        <v>110</v>
      </c>
      <c r="N301" s="4"/>
      <c r="T301">
        <f t="shared" si="17"/>
        <v>0</v>
      </c>
    </row>
    <row r="302" spans="1:20" ht="17" thickBot="1">
      <c r="A302" s="28">
        <v>1888</v>
      </c>
      <c r="B302" s="18">
        <v>0.23002081388257409</v>
      </c>
      <c r="C302" s="16">
        <v>0.79300000000000004</v>
      </c>
      <c r="D302" s="18">
        <v>0.5040991073055201</v>
      </c>
      <c r="E302" s="18">
        <f t="shared" si="14"/>
        <v>0.4513555155994432</v>
      </c>
      <c r="F302" s="18">
        <v>0.58104738154613467</v>
      </c>
      <c r="G302" s="18">
        <f t="shared" si="15"/>
        <v>0.51620144857278893</v>
      </c>
      <c r="H302" s="99" t="str">
        <f t="shared" si="16"/>
        <v>Legitimate</v>
      </c>
      <c r="I302" s="5"/>
      <c r="N302" s="4"/>
      <c r="T302">
        <f t="shared" si="17"/>
        <v>1</v>
      </c>
    </row>
    <row r="303" spans="1:20" ht="17" thickBot="1">
      <c r="A303" s="28">
        <v>1892</v>
      </c>
      <c r="B303" s="18">
        <v>0.24088005747885047</v>
      </c>
      <c r="C303" s="16">
        <v>0.747</v>
      </c>
      <c r="D303" s="18">
        <v>0.47192729125966193</v>
      </c>
      <c r="E303" s="18">
        <f t="shared" si="14"/>
        <v>0.43954045212152043</v>
      </c>
      <c r="F303" s="18">
        <v>0.62387387387387383</v>
      </c>
      <c r="G303" s="18">
        <f t="shared" si="15"/>
        <v>0.53170716299769716</v>
      </c>
      <c r="H303" s="99" t="str">
        <f t="shared" si="16"/>
        <v>Legitimate</v>
      </c>
      <c r="I303" s="5"/>
      <c r="N303" s="4"/>
      <c r="T303">
        <f t="shared" si="17"/>
        <v>1</v>
      </c>
    </row>
    <row r="304" spans="1:20" ht="17" thickBot="1">
      <c r="A304" s="28">
        <v>1896</v>
      </c>
      <c r="B304" s="18">
        <v>0.24322539231516729</v>
      </c>
      <c r="C304" s="17">
        <v>0.79300000000000004</v>
      </c>
      <c r="D304" s="18">
        <v>0.52217327459618212</v>
      </c>
      <c r="E304" s="18">
        <f t="shared" si="14"/>
        <v>0.46526342860018605</v>
      </c>
      <c r="F304" s="18">
        <v>0.60626398210290833</v>
      </c>
      <c r="G304" s="18">
        <f t="shared" si="15"/>
        <v>0.53576370535154716</v>
      </c>
      <c r="H304" s="99" t="str">
        <f t="shared" si="16"/>
        <v>Legitimate</v>
      </c>
      <c r="I304" s="5"/>
      <c r="N304" s="4"/>
      <c r="T304">
        <f t="shared" si="17"/>
        <v>1</v>
      </c>
    </row>
    <row r="305" spans="1:20" ht="17" thickBot="1">
      <c r="A305" s="28">
        <v>1900</v>
      </c>
      <c r="B305" s="18">
        <v>0.24374720231342112</v>
      </c>
      <c r="C305" s="17">
        <v>0.73199999999999998</v>
      </c>
      <c r="D305" s="18">
        <v>0.53154875717017214</v>
      </c>
      <c r="E305" s="18">
        <f t="shared" si="14"/>
        <v>0.45603475911989239</v>
      </c>
      <c r="F305" s="18">
        <v>0.65324384787472034</v>
      </c>
      <c r="G305" s="18">
        <f t="shared" si="15"/>
        <v>0.55463930349730639</v>
      </c>
      <c r="H305" s="99" t="str">
        <f t="shared" si="16"/>
        <v>Legitimate</v>
      </c>
      <c r="I305" s="5"/>
      <c r="N305" s="4"/>
      <c r="T305">
        <f t="shared" si="17"/>
        <v>1</v>
      </c>
    </row>
    <row r="306" spans="1:20" ht="17" thickBot="1">
      <c r="A306" s="28">
        <v>1904</v>
      </c>
      <c r="B306" s="18">
        <v>0.23704991994946709</v>
      </c>
      <c r="C306" s="17">
        <v>0.65200000000000002</v>
      </c>
      <c r="D306" s="18">
        <v>0.60017305120742548</v>
      </c>
      <c r="E306" s="18">
        <f t="shared" si="14"/>
        <v>0.45267652152587984</v>
      </c>
      <c r="F306" s="18">
        <v>0.70588235294117652</v>
      </c>
      <c r="G306" s="18">
        <f t="shared" si="15"/>
        <v>0.57927943723352815</v>
      </c>
      <c r="H306" s="99" t="str">
        <f t="shared" si="16"/>
        <v>Legitimate</v>
      </c>
      <c r="I306" s="5"/>
      <c r="N306" s="4"/>
      <c r="T306">
        <f t="shared" si="17"/>
        <v>1</v>
      </c>
    </row>
    <row r="307" spans="1:20" ht="17" thickBot="1">
      <c r="A307" s="28">
        <v>1908</v>
      </c>
      <c r="B307" s="18">
        <v>0.24261238845832059</v>
      </c>
      <c r="C307" s="17">
        <v>0.65400000000000003</v>
      </c>
      <c r="D307" s="18">
        <v>0.54508022149652136</v>
      </c>
      <c r="E307" s="18">
        <f t="shared" si="14"/>
        <v>0.44223222435833787</v>
      </c>
      <c r="F307" s="18">
        <v>0.6645962732919255</v>
      </c>
      <c r="G307" s="18">
        <f t="shared" si="15"/>
        <v>0.55341424882513168</v>
      </c>
      <c r="H307" s="99" t="str">
        <f t="shared" si="16"/>
        <v>Legitimate</v>
      </c>
      <c r="I307" s="5"/>
      <c r="N307" s="4"/>
      <c r="T307">
        <f t="shared" si="17"/>
        <v>1</v>
      </c>
    </row>
    <row r="308" spans="1:20" ht="17" thickBot="1">
      <c r="A308" s="28">
        <v>1912</v>
      </c>
      <c r="B308" s="18">
        <v>0.24933974620010804</v>
      </c>
      <c r="C308" s="17">
        <v>0.58799999999999997</v>
      </c>
      <c r="D308" s="18">
        <v>0.45281933256616802</v>
      </c>
      <c r="E308" s="18">
        <f t="shared" si="14"/>
        <v>0.40491568835826458</v>
      </c>
      <c r="F308" s="18">
        <v>0.8192090395480226</v>
      </c>
      <c r="G308" s="18">
        <f t="shared" si="15"/>
        <v>0.61206236395314362</v>
      </c>
      <c r="H308" s="99" t="str">
        <f t="shared" si="16"/>
        <v>Legitimate</v>
      </c>
      <c r="I308" s="5"/>
      <c r="N308" s="4"/>
      <c r="T308">
        <f t="shared" si="17"/>
        <v>1</v>
      </c>
    </row>
    <row r="309" spans="1:20" ht="17" thickBot="1">
      <c r="A309" s="28">
        <v>1916</v>
      </c>
      <c r="B309" s="18">
        <v>0.2861354247346285</v>
      </c>
      <c r="C309" s="17">
        <v>0.61599999999999999</v>
      </c>
      <c r="D309" s="18">
        <v>0.51635170306665157</v>
      </c>
      <c r="E309" s="18">
        <f t="shared" si="14"/>
        <v>0.44981367549574819</v>
      </c>
      <c r="F309" s="18">
        <v>0.5216572504708098</v>
      </c>
      <c r="G309" s="18">
        <f t="shared" si="15"/>
        <v>0.48573546298327896</v>
      </c>
      <c r="H309" s="99" t="str">
        <f t="shared" si="16"/>
        <v>Illegitimate</v>
      </c>
      <c r="I309" s="5"/>
      <c r="N309" s="4"/>
      <c r="T309">
        <f t="shared" si="17"/>
        <v>0</v>
      </c>
    </row>
    <row r="310" spans="1:20" ht="17" thickBot="1">
      <c r="A310" s="28">
        <v>1920</v>
      </c>
      <c r="B310" s="18">
        <v>0.48469596684033944</v>
      </c>
      <c r="C310" s="17">
        <v>0.49199999999999999</v>
      </c>
      <c r="D310" s="18">
        <v>0.63853181979986551</v>
      </c>
      <c r="E310" s="18">
        <f t="shared" si="14"/>
        <v>0.53399724986770358</v>
      </c>
      <c r="F310" s="18">
        <v>0.76082862523540484</v>
      </c>
      <c r="G310" s="18">
        <f t="shared" si="15"/>
        <v>0.64741293755155427</v>
      </c>
      <c r="H310" s="99" t="str">
        <f t="shared" si="16"/>
        <v>Legitimate</v>
      </c>
      <c r="I310" s="5"/>
      <c r="N310" s="4"/>
      <c r="T310">
        <f t="shared" si="17"/>
        <v>1</v>
      </c>
    </row>
    <row r="311" spans="1:20" ht="17" thickBot="1">
      <c r="A311" s="28">
        <v>1924</v>
      </c>
      <c r="B311" s="18">
        <v>0.54807657972254098</v>
      </c>
      <c r="C311" s="17">
        <v>0.46899999999999997</v>
      </c>
      <c r="D311" s="18">
        <v>0.54329647546648241</v>
      </c>
      <c r="E311" s="18">
        <f t="shared" si="14"/>
        <v>0.51882034051930548</v>
      </c>
      <c r="F311" s="18">
        <v>0.71939736346516003</v>
      </c>
      <c r="G311" s="18">
        <f t="shared" si="15"/>
        <v>0.61910885199223276</v>
      </c>
      <c r="H311" s="99" t="str">
        <f t="shared" si="16"/>
        <v>Legitimate</v>
      </c>
      <c r="I311" s="5"/>
      <c r="N311" s="4"/>
      <c r="T311">
        <f t="shared" si="17"/>
        <v>1</v>
      </c>
    </row>
    <row r="312" spans="1:20" ht="17" thickBot="1">
      <c r="A312" s="28">
        <v>1928</v>
      </c>
      <c r="B312" s="18">
        <v>0.53569199137863077</v>
      </c>
      <c r="C312" s="17">
        <v>0.56899999999999995</v>
      </c>
      <c r="D312" s="18">
        <v>0.58797541298501732</v>
      </c>
      <c r="E312" s="18">
        <f t="shared" si="14"/>
        <v>0.56380492398772475</v>
      </c>
      <c r="F312" s="18">
        <v>0.83615819209039544</v>
      </c>
      <c r="G312" s="18">
        <f t="shared" si="15"/>
        <v>0.69998155803906004</v>
      </c>
      <c r="H312" s="99" t="str">
        <f t="shared" si="16"/>
        <v>Legitimate</v>
      </c>
      <c r="I312" s="5"/>
      <c r="N312" s="4"/>
      <c r="T312">
        <f t="shared" si="17"/>
        <v>1</v>
      </c>
    </row>
    <row r="313" spans="1:20" ht="17" thickBot="1">
      <c r="A313" s="28">
        <v>1932</v>
      </c>
      <c r="B313" s="18">
        <v>0.53483304033307433</v>
      </c>
      <c r="C313" s="17">
        <v>0.56899999999999995</v>
      </c>
      <c r="D313" s="18">
        <v>0.59149344253797109</v>
      </c>
      <c r="E313" s="18">
        <f t="shared" si="14"/>
        <v>0.5646250546926842</v>
      </c>
      <c r="F313" s="18">
        <v>0.88888888888888884</v>
      </c>
      <c r="G313" s="18">
        <f t="shared" si="15"/>
        <v>0.72675697179078647</v>
      </c>
      <c r="H313" s="99" t="str">
        <f t="shared" si="16"/>
        <v>Legitimate</v>
      </c>
      <c r="I313" s="5"/>
      <c r="N313" s="4"/>
      <c r="T313">
        <f t="shared" si="17"/>
        <v>1</v>
      </c>
    </row>
    <row r="314" spans="1:20" ht="17" thickBot="1">
      <c r="A314" s="28">
        <v>1936</v>
      </c>
      <c r="B314" s="18">
        <v>0.54257873688017089</v>
      </c>
      <c r="C314" s="17">
        <v>0.61</v>
      </c>
      <c r="D314" s="18">
        <v>0.62456677319170006</v>
      </c>
      <c r="E314" s="18">
        <f t="shared" si="14"/>
        <v>0.59127633328420048</v>
      </c>
      <c r="F314" s="18">
        <v>0.98493408662900184</v>
      </c>
      <c r="G314" s="18">
        <f t="shared" si="15"/>
        <v>0.78810520995660116</v>
      </c>
      <c r="H314" s="99" t="str">
        <f t="shared" si="16"/>
        <v>Legitimate</v>
      </c>
      <c r="I314" s="5"/>
      <c r="N314" s="4"/>
      <c r="T314">
        <f t="shared" si="17"/>
        <v>1</v>
      </c>
    </row>
    <row r="315" spans="1:20" ht="17" thickBot="1">
      <c r="A315" s="28">
        <v>1940</v>
      </c>
      <c r="B315" s="18">
        <v>0.55890156428498017</v>
      </c>
      <c r="C315" s="17">
        <v>0.625</v>
      </c>
      <c r="D315" s="18">
        <v>0.55000000000000004</v>
      </c>
      <c r="E315" s="18">
        <f t="shared" si="14"/>
        <v>0.57702240920535086</v>
      </c>
      <c r="F315" s="18">
        <v>0.84557438794726936</v>
      </c>
      <c r="G315" s="18">
        <f t="shared" si="15"/>
        <v>0.71129839857631016</v>
      </c>
      <c r="H315" s="99" t="str">
        <f t="shared" si="16"/>
        <v>Legitimate</v>
      </c>
      <c r="I315" s="5"/>
      <c r="N315" s="4"/>
      <c r="T315">
        <f t="shared" si="17"/>
        <v>1</v>
      </c>
    </row>
    <row r="316" spans="1:20" ht="17" thickBot="1">
      <c r="A316" s="28">
        <v>1944</v>
      </c>
      <c r="B316" s="18">
        <v>0.56978685062731282</v>
      </c>
      <c r="C316" s="17">
        <v>0.55900000000000005</v>
      </c>
      <c r="D316" s="18">
        <v>0.53772832248582825</v>
      </c>
      <c r="E316" s="18">
        <f t="shared" si="14"/>
        <v>0.55534438255431673</v>
      </c>
      <c r="F316" s="18">
        <v>0.81355932203389836</v>
      </c>
      <c r="G316" s="18">
        <f t="shared" si="15"/>
        <v>0.68445185229410754</v>
      </c>
      <c r="H316" s="99" t="str">
        <f t="shared" si="16"/>
        <v>Legitimate</v>
      </c>
      <c r="I316" s="5"/>
      <c r="N316" s="4"/>
      <c r="T316">
        <f t="shared" si="17"/>
        <v>1</v>
      </c>
    </row>
    <row r="317" spans="1:20" ht="17" thickBot="1">
      <c r="A317" s="28">
        <v>1948</v>
      </c>
      <c r="B317" s="18">
        <v>0.56791776040731745</v>
      </c>
      <c r="C317" s="17">
        <v>0.53</v>
      </c>
      <c r="D317" s="18">
        <v>0.51068803590931677</v>
      </c>
      <c r="E317" s="18">
        <f t="shared" si="14"/>
        <v>0.53568029434640996</v>
      </c>
      <c r="F317" s="18">
        <v>0.57062146892655363</v>
      </c>
      <c r="G317" s="18">
        <f t="shared" si="15"/>
        <v>0.55315088163648185</v>
      </c>
      <c r="H317" s="99" t="str">
        <f t="shared" si="16"/>
        <v>Legitimate</v>
      </c>
      <c r="I317" s="5"/>
      <c r="N317" s="4"/>
      <c r="T317">
        <f t="shared" si="17"/>
        <v>1</v>
      </c>
    </row>
    <row r="318" spans="1:20" ht="17" thickBot="1">
      <c r="A318" s="28">
        <v>1952</v>
      </c>
      <c r="B318" s="18">
        <v>0.58279305118235147</v>
      </c>
      <c r="C318" s="17">
        <v>0.63300000000000001</v>
      </c>
      <c r="D318" s="18">
        <v>0.55451586655817742</v>
      </c>
      <c r="E318" s="18">
        <f t="shared" si="14"/>
        <v>0.58921982807043771</v>
      </c>
      <c r="F318" s="18">
        <v>0.83239171374764598</v>
      </c>
      <c r="G318" s="18">
        <f t="shared" si="15"/>
        <v>0.71080577090904185</v>
      </c>
      <c r="H318" s="99" t="str">
        <f t="shared" si="16"/>
        <v>Legitimate</v>
      </c>
      <c r="I318" s="5"/>
      <c r="N318" s="4"/>
      <c r="T318">
        <f t="shared" si="17"/>
        <v>1</v>
      </c>
    </row>
    <row r="319" spans="1:20" ht="17" thickBot="1">
      <c r="A319" s="28">
        <v>1956</v>
      </c>
      <c r="B319" s="18">
        <v>0.57341742875133539</v>
      </c>
      <c r="C319" s="17">
        <v>0.60499999999999998</v>
      </c>
      <c r="D319" s="18">
        <v>0.57751554206502509</v>
      </c>
      <c r="E319" s="18">
        <f t="shared" si="14"/>
        <v>0.58514475383852482</v>
      </c>
      <c r="F319" s="18">
        <v>0.86226415094339626</v>
      </c>
      <c r="G319" s="18">
        <f t="shared" si="15"/>
        <v>0.7237044523909606</v>
      </c>
      <c r="H319" s="99" t="str">
        <f t="shared" si="16"/>
        <v>Legitimate</v>
      </c>
      <c r="I319" s="5"/>
      <c r="N319" s="4"/>
      <c r="T319">
        <f t="shared" si="17"/>
        <v>1</v>
      </c>
    </row>
    <row r="320" spans="1:20" ht="17" thickBot="1">
      <c r="A320" s="28">
        <v>1960</v>
      </c>
      <c r="B320" s="18">
        <v>0.57436530961070442</v>
      </c>
      <c r="C320" s="17">
        <v>0.63100000000000001</v>
      </c>
      <c r="D320" s="18">
        <v>0.49873673327279394</v>
      </c>
      <c r="E320" s="18">
        <f t="shared" si="14"/>
        <v>0.56540933549886885</v>
      </c>
      <c r="F320" s="18">
        <v>0.56424581005586594</v>
      </c>
      <c r="G320" s="18">
        <f t="shared" si="15"/>
        <v>0.56482757277736739</v>
      </c>
      <c r="H320" s="99" t="str">
        <f t="shared" si="16"/>
        <v>Legitimate</v>
      </c>
      <c r="I320" s="5"/>
      <c r="N320" s="4"/>
      <c r="T320">
        <f t="shared" si="17"/>
        <v>1</v>
      </c>
    </row>
    <row r="321" spans="1:21" ht="17" thickBot="1">
      <c r="A321" s="28">
        <v>1964</v>
      </c>
      <c r="B321" s="18">
        <v>0.57194829355366683</v>
      </c>
      <c r="C321" s="17">
        <v>0.61899999999999999</v>
      </c>
      <c r="D321" s="18">
        <v>0.61345338681687578</v>
      </c>
      <c r="E321" s="18">
        <f t="shared" si="14"/>
        <v>0.60109483685043796</v>
      </c>
      <c r="F321" s="18">
        <v>0.90334572490706322</v>
      </c>
      <c r="G321" s="18">
        <f t="shared" si="15"/>
        <v>0.75222028087875059</v>
      </c>
      <c r="H321" s="99" t="str">
        <f t="shared" si="16"/>
        <v>Legitimate</v>
      </c>
      <c r="I321" s="5"/>
      <c r="N321" s="4"/>
      <c r="T321">
        <f t="shared" si="17"/>
        <v>1</v>
      </c>
    </row>
    <row r="322" spans="1:21" ht="17" thickBot="1">
      <c r="A322" s="28">
        <v>1968</v>
      </c>
      <c r="B322" s="18">
        <v>0.5761381571460108</v>
      </c>
      <c r="C322" s="17">
        <v>0.60799999999999998</v>
      </c>
      <c r="D322" s="18">
        <v>0.43565387831188235</v>
      </c>
      <c r="E322" s="18">
        <f t="shared" si="14"/>
        <v>0.53438870525184978</v>
      </c>
      <c r="F322" s="18">
        <v>0.55947955390334569</v>
      </c>
      <c r="G322" s="18">
        <f t="shared" si="15"/>
        <v>0.54693412957759779</v>
      </c>
      <c r="H322" s="99" t="str">
        <f t="shared" si="16"/>
        <v>Legitimate</v>
      </c>
      <c r="I322" s="5"/>
      <c r="N322" s="4"/>
      <c r="T322">
        <f t="shared" si="17"/>
        <v>1</v>
      </c>
    </row>
    <row r="323" spans="1:21" ht="17" thickBot="1">
      <c r="A323" s="28">
        <v>1972</v>
      </c>
      <c r="B323" s="18">
        <v>0.63510676195582172</v>
      </c>
      <c r="C323" s="17">
        <v>0.55200000000000005</v>
      </c>
      <c r="D323" s="18">
        <v>0.61786434727934825</v>
      </c>
      <c r="E323" s="18">
        <f t="shared" si="14"/>
        <v>0.60056449344346141</v>
      </c>
      <c r="F323" s="18">
        <v>0.96834264432029793</v>
      </c>
      <c r="G323" s="18">
        <f t="shared" si="15"/>
        <v>0.78445356888187967</v>
      </c>
      <c r="H323" s="99" t="str">
        <f t="shared" si="16"/>
        <v>Legitimate</v>
      </c>
      <c r="I323" s="5"/>
      <c r="N323" s="4"/>
      <c r="T323">
        <f t="shared" si="17"/>
        <v>1</v>
      </c>
    </row>
    <row r="324" spans="1:21" ht="17" thickBot="1">
      <c r="A324" s="28">
        <v>1976</v>
      </c>
      <c r="B324" s="18">
        <v>0.65747442742080031</v>
      </c>
      <c r="C324" s="17">
        <v>0.53600000000000003</v>
      </c>
      <c r="D324" s="18">
        <v>0.51052124879658922</v>
      </c>
      <c r="E324" s="18">
        <f t="shared" si="14"/>
        <v>0.56452844348782016</v>
      </c>
      <c r="F324" s="18">
        <v>0.55307262569832405</v>
      </c>
      <c r="G324" s="18">
        <f t="shared" si="15"/>
        <v>0.55880053459307211</v>
      </c>
      <c r="H324" s="99" t="str">
        <f t="shared" si="16"/>
        <v>Legitimate</v>
      </c>
      <c r="I324" s="5"/>
      <c r="N324" s="4"/>
      <c r="T324">
        <f t="shared" si="17"/>
        <v>1</v>
      </c>
    </row>
    <row r="325" spans="1:21" ht="17" thickBot="1">
      <c r="A325" s="28">
        <v>1980</v>
      </c>
      <c r="B325" s="18">
        <v>0.63801829689834899</v>
      </c>
      <c r="C325" s="17">
        <v>0.52600000000000002</v>
      </c>
      <c r="D325" s="18">
        <v>0.55305292065051714</v>
      </c>
      <c r="E325" s="18">
        <f t="shared" si="14"/>
        <v>0.57042058763981851</v>
      </c>
      <c r="F325" s="18">
        <v>0.90892193308550184</v>
      </c>
      <c r="G325" s="18">
        <f t="shared" si="15"/>
        <v>0.73967126036266018</v>
      </c>
      <c r="H325" s="99" t="str">
        <f t="shared" si="16"/>
        <v>Legitimate</v>
      </c>
      <c r="I325" s="5"/>
      <c r="N325" s="4"/>
      <c r="T325">
        <f t="shared" si="17"/>
        <v>1</v>
      </c>
    </row>
    <row r="326" spans="1:21" ht="17" thickBot="1">
      <c r="A326" s="28">
        <v>1984</v>
      </c>
      <c r="B326" s="18">
        <v>0.70692600802076311</v>
      </c>
      <c r="C326" s="17">
        <v>0.53100000000000003</v>
      </c>
      <c r="D326" s="18">
        <v>0.59169636648122392</v>
      </c>
      <c r="E326" s="18">
        <f t="shared" si="14"/>
        <v>0.60560455068206576</v>
      </c>
      <c r="F326" s="18">
        <v>0.97583643122676578</v>
      </c>
      <c r="G326" s="18">
        <f t="shared" si="15"/>
        <v>0.79072049095441577</v>
      </c>
      <c r="H326" s="99" t="str">
        <f t="shared" si="16"/>
        <v>Legitimate</v>
      </c>
      <c r="I326" s="5"/>
      <c r="N326" s="4"/>
      <c r="T326">
        <f t="shared" si="17"/>
        <v>1</v>
      </c>
    </row>
    <row r="327" spans="1:21" ht="17" thickBot="1">
      <c r="A327" s="28">
        <v>1988</v>
      </c>
      <c r="B327" s="18">
        <v>0.71239076234789578</v>
      </c>
      <c r="C327" s="17">
        <v>0.501</v>
      </c>
      <c r="D327" s="18">
        <v>0.53902046396753989</v>
      </c>
      <c r="E327" s="18">
        <f t="shared" si="14"/>
        <v>0.5772807670870348</v>
      </c>
      <c r="F327" s="18">
        <v>0.79329608938547491</v>
      </c>
      <c r="G327" s="18">
        <f t="shared" si="15"/>
        <v>0.6852884282362548</v>
      </c>
      <c r="H327" s="99" t="str">
        <f t="shared" si="16"/>
        <v>Legitimate</v>
      </c>
      <c r="I327" s="5"/>
      <c r="N327" s="4"/>
      <c r="T327">
        <f t="shared" si="17"/>
        <v>1</v>
      </c>
    </row>
    <row r="328" spans="1:21" ht="17" thickBot="1">
      <c r="A328" s="28">
        <v>1992</v>
      </c>
      <c r="B328" s="18">
        <v>0.71075404082176408</v>
      </c>
      <c r="C328" s="17">
        <v>0.55100000000000005</v>
      </c>
      <c r="D328" s="18">
        <v>0.43282992318738617</v>
      </c>
      <c r="E328" s="18">
        <f t="shared" si="14"/>
        <v>0.55343005493635111</v>
      </c>
      <c r="F328" s="18">
        <v>0.68773234200743494</v>
      </c>
      <c r="G328" s="18">
        <f t="shared" si="15"/>
        <v>0.62058119847189297</v>
      </c>
      <c r="H328" s="99" t="str">
        <f t="shared" si="16"/>
        <v>Legitimate</v>
      </c>
      <c r="I328" s="5"/>
      <c r="N328" s="4"/>
      <c r="T328">
        <f t="shared" si="17"/>
        <v>1</v>
      </c>
    </row>
    <row r="329" spans="1:21" ht="17" thickBot="1">
      <c r="A329" s="28">
        <v>1996</v>
      </c>
      <c r="B329" s="18">
        <v>0.63473561453542415</v>
      </c>
      <c r="C329" s="17">
        <v>0.49099999999999999</v>
      </c>
      <c r="D329" s="18">
        <v>0.54735043129828287</v>
      </c>
      <c r="E329" s="18">
        <f t="shared" si="14"/>
        <v>0.55460010030696527</v>
      </c>
      <c r="F329" s="18">
        <v>0.70446096654275092</v>
      </c>
      <c r="G329" s="18">
        <f t="shared" si="15"/>
        <v>0.6295305334248581</v>
      </c>
      <c r="H329" s="99" t="str">
        <f t="shared" si="16"/>
        <v>Legitimate</v>
      </c>
      <c r="I329" s="5"/>
      <c r="N329" s="4"/>
      <c r="T329">
        <f t="shared" si="17"/>
        <v>1</v>
      </c>
    </row>
    <row r="330" spans="1:21" ht="17" thickBot="1">
      <c r="A330" s="28">
        <v>2000</v>
      </c>
      <c r="B330" s="18">
        <v>0.67869151555385454</v>
      </c>
      <c r="C330" s="17">
        <v>0.51300000000000001</v>
      </c>
      <c r="D330" s="18">
        <v>0.50268075376488208</v>
      </c>
      <c r="E330" s="18">
        <f t="shared" si="14"/>
        <v>0.55936336183125002</v>
      </c>
      <c r="F330" s="18">
        <v>0.50465549348230909</v>
      </c>
      <c r="G330" s="18">
        <f t="shared" si="15"/>
        <v>0.5320094276567795</v>
      </c>
      <c r="H330" s="99" t="str">
        <f t="shared" si="16"/>
        <v>Legitimate</v>
      </c>
      <c r="I330" s="5"/>
      <c r="N330" s="4"/>
      <c r="T330">
        <f t="shared" si="17"/>
        <v>1</v>
      </c>
    </row>
    <row r="331" spans="1:21" ht="17" thickBot="1">
      <c r="A331" s="28">
        <v>2004</v>
      </c>
      <c r="B331" s="18">
        <v>0.73409225790243227</v>
      </c>
      <c r="C331" s="17">
        <v>0.55300000000000005</v>
      </c>
      <c r="D331" s="18">
        <v>0.51243929031618596</v>
      </c>
      <c r="E331" s="18">
        <f t="shared" si="14"/>
        <v>0.59252416599097302</v>
      </c>
      <c r="F331" s="18">
        <v>0.53258845437616387</v>
      </c>
      <c r="G331" s="18">
        <f t="shared" si="15"/>
        <v>0.56255631018356844</v>
      </c>
      <c r="H331" s="99" t="str">
        <f t="shared" si="16"/>
        <v>Legitimate</v>
      </c>
      <c r="I331" s="5"/>
      <c r="N331" s="4"/>
      <c r="T331">
        <f t="shared" si="17"/>
        <v>1</v>
      </c>
    </row>
    <row r="332" spans="1:21" ht="17" thickBot="1">
      <c r="A332" s="28">
        <v>2008</v>
      </c>
      <c r="B332" s="18">
        <v>0.75763215769063208</v>
      </c>
      <c r="C332" s="17">
        <v>0.56799999999999995</v>
      </c>
      <c r="D332" s="18">
        <v>0.53680000000000005</v>
      </c>
      <c r="E332" s="18">
        <f t="shared" si="14"/>
        <v>0.6135826674023046</v>
      </c>
      <c r="F332" s="18">
        <v>0.6784</v>
      </c>
      <c r="G332" s="18">
        <f t="shared" si="15"/>
        <v>0.64599133370115225</v>
      </c>
      <c r="H332" s="100" t="str">
        <f t="shared" si="16"/>
        <v>Legitimate</v>
      </c>
      <c r="I332" s="5"/>
      <c r="N332" s="4"/>
      <c r="T332">
        <f t="shared" si="17"/>
        <v>1</v>
      </c>
    </row>
    <row r="333" spans="1:21" ht="17" thickBot="1">
      <c r="B333"/>
      <c r="C333" s="1"/>
      <c r="D333"/>
      <c r="G333" s="3"/>
      <c r="H333"/>
      <c r="N333" s="4"/>
    </row>
    <row r="334" spans="1:21" ht="17" thickBot="1">
      <c r="A334" s="27" t="s">
        <v>7</v>
      </c>
      <c r="B334" s="27"/>
      <c r="C334" s="17">
        <f>AVERAGE(C286:C332)</f>
        <v>0.63031914893617025</v>
      </c>
      <c r="D334" s="18">
        <f>J67</f>
        <v>0.52364497273675625</v>
      </c>
      <c r="E334" s="18">
        <f>AVERAGE(E286:E332)</f>
        <v>0.49081352997469707</v>
      </c>
      <c r="F334" s="18">
        <f>O67</f>
        <v>0.70287275881143207</v>
      </c>
      <c r="G334" s="18">
        <f>AVERAGE(G286:G332)</f>
        <v>0.5991420994576141</v>
      </c>
      <c r="H334" s="37"/>
      <c r="N334" s="4"/>
      <c r="T334">
        <f>SUM(T286:T332)</f>
        <v>40</v>
      </c>
      <c r="U334">
        <f>25/46</f>
        <v>0.54347826086956519</v>
      </c>
    </row>
    <row r="335" spans="1:21" ht="17" thickBot="1">
      <c r="A335" s="27" t="s">
        <v>8</v>
      </c>
      <c r="B335" s="27"/>
      <c r="C335" s="17">
        <f>MEDIAN(C286:C332)</f>
        <v>0.61</v>
      </c>
      <c r="D335" s="18">
        <f>J68</f>
        <v>0.52665617898968708</v>
      </c>
      <c r="E335" s="18">
        <f>MEDIAN(E286:E331)</f>
        <v>0.4607276752697515</v>
      </c>
      <c r="F335" s="18">
        <f>O68</f>
        <v>0.70446096654275092</v>
      </c>
      <c r="G335" s="18">
        <f>MEDIAN(G286:G331)</f>
        <v>0.57408995688122033</v>
      </c>
      <c r="H335" s="37"/>
      <c r="N335" s="4"/>
    </row>
    <row r="336" spans="1:21" ht="17" thickBot="1">
      <c r="A336" s="27" t="s">
        <v>9</v>
      </c>
      <c r="B336" s="27"/>
      <c r="C336" s="17">
        <f>STDEV(C286:C332)</f>
        <v>0.11836974245851288</v>
      </c>
      <c r="D336" s="18">
        <f>J69</f>
        <v>5.1155408423349834E-2</v>
      </c>
      <c r="E336" s="18">
        <f>STDEV(E286:E331)</f>
        <v>8.6031169138421015E-2</v>
      </c>
      <c r="F336" s="18">
        <f>O69</f>
        <v>0.14816329436783485</v>
      </c>
      <c r="G336" s="18">
        <f>STDEV(G286:G331)</f>
        <v>0.10115630467617748</v>
      </c>
      <c r="H336" s="37"/>
      <c r="N336" s="4"/>
      <c r="T336">
        <f>COUNT(A286:A331)</f>
        <v>46</v>
      </c>
    </row>
    <row r="337" spans="5:5">
      <c r="E337"/>
    </row>
    <row r="365" spans="2:15" ht="17" thickBot="1"/>
    <row r="366" spans="2:15" ht="17" thickBot="1">
      <c r="B366"/>
      <c r="C366" s="71"/>
      <c r="D366" s="72"/>
      <c r="E366" s="6"/>
      <c r="F366" s="6"/>
      <c r="G366" s="57" t="s">
        <v>48</v>
      </c>
      <c r="H366" s="6"/>
      <c r="I366" s="34"/>
      <c r="J366" s="8"/>
      <c r="K366" s="21"/>
      <c r="N366" s="4"/>
      <c r="O366" s="4"/>
    </row>
    <row r="367" spans="2:15" ht="17" thickBot="1"/>
    <row r="368" spans="2:15" ht="17" thickBot="1">
      <c r="D368" s="54" t="s">
        <v>81</v>
      </c>
      <c r="E368" s="55" t="s">
        <v>81</v>
      </c>
      <c r="I368" s="4" t="s">
        <v>49</v>
      </c>
    </row>
    <row r="369" spans="1:13" ht="17" thickBot="1">
      <c r="D369" s="50">
        <v>0.5</v>
      </c>
      <c r="E369" s="50">
        <v>0.5</v>
      </c>
      <c r="F369" s="52" t="s">
        <v>73</v>
      </c>
      <c r="G369" s="51"/>
      <c r="I369" s="4" t="s">
        <v>50</v>
      </c>
      <c r="M369"/>
    </row>
    <row r="370" spans="1:13" ht="17" thickBot="1">
      <c r="B370" s="47" t="s">
        <v>120</v>
      </c>
      <c r="C370" s="48" t="s">
        <v>121</v>
      </c>
      <c r="D370" s="48" t="s">
        <v>126</v>
      </c>
      <c r="E370" s="48" t="s">
        <v>127</v>
      </c>
      <c r="F370" s="129">
        <v>0.51</v>
      </c>
      <c r="G370" s="130"/>
      <c r="I370" s="4" t="s">
        <v>51</v>
      </c>
      <c r="M370"/>
    </row>
    <row r="371" spans="1:13" ht="85" thickBot="1">
      <c r="B371" s="13" t="s">
        <v>68</v>
      </c>
      <c r="C371" s="14" t="s">
        <v>83</v>
      </c>
      <c r="D371" s="73" t="s">
        <v>119</v>
      </c>
      <c r="E371" s="73" t="s">
        <v>69</v>
      </c>
      <c r="F371" s="70" t="s">
        <v>109</v>
      </c>
      <c r="G371" s="53" t="s">
        <v>80</v>
      </c>
      <c r="H371" s="131" t="s">
        <v>10</v>
      </c>
      <c r="I371" s="132"/>
      <c r="J371" s="131" t="s">
        <v>11</v>
      </c>
      <c r="K371" s="132"/>
    </row>
    <row r="372" spans="1:13" ht="17" thickBot="1">
      <c r="A372" s="28">
        <v>1936</v>
      </c>
      <c r="B372" s="17">
        <v>0.61</v>
      </c>
      <c r="C372" s="18">
        <v>0.62456677319170006</v>
      </c>
      <c r="D372" s="18">
        <f t="shared" ref="D372:D396" si="18">B372*C372</f>
        <v>0.38098573164693705</v>
      </c>
      <c r="E372" s="18">
        <v>0.98493408662900184</v>
      </c>
      <c r="F372" s="58">
        <f t="shared" ref="F372:F418" si="19">$D$369*D372+$E$369*E372</f>
        <v>0.68295990913796945</v>
      </c>
      <c r="G372" s="68" t="str">
        <f t="shared" ref="G372:G396" si="20">IF(F372&gt;$G$284,"Legitimate","Illegitimate")</f>
        <v>Legitimate</v>
      </c>
      <c r="H372" s="61" t="s">
        <v>12</v>
      </c>
      <c r="I372" s="65"/>
      <c r="J372" s="61" t="s">
        <v>14</v>
      </c>
      <c r="K372" s="62"/>
    </row>
    <row r="373" spans="1:13" ht="17" thickBot="1">
      <c r="A373" s="28">
        <v>1864</v>
      </c>
      <c r="B373" s="16">
        <v>0.73799999999999999</v>
      </c>
      <c r="C373" s="18">
        <v>0.55037220843672452</v>
      </c>
      <c r="D373" s="18">
        <f t="shared" si="18"/>
        <v>0.40617468982630267</v>
      </c>
      <c r="E373" s="18">
        <v>0.90987124463519309</v>
      </c>
      <c r="F373" s="58">
        <f t="shared" si="19"/>
        <v>0.65802296723074782</v>
      </c>
      <c r="G373" s="68" t="str">
        <f t="shared" si="20"/>
        <v>Legitimate</v>
      </c>
      <c r="H373" s="59" t="s">
        <v>13</v>
      </c>
      <c r="I373" s="66"/>
      <c r="J373" s="59" t="s">
        <v>15</v>
      </c>
      <c r="K373" s="60"/>
      <c r="L373"/>
      <c r="M373"/>
    </row>
    <row r="374" spans="1:13" ht="17" thickBot="1">
      <c r="A374" s="28">
        <v>1972</v>
      </c>
      <c r="B374" s="17">
        <v>0.55200000000000005</v>
      </c>
      <c r="C374" s="18">
        <v>0.61786434727934825</v>
      </c>
      <c r="D374" s="18">
        <f t="shared" si="18"/>
        <v>0.34106111969820024</v>
      </c>
      <c r="E374" s="18">
        <v>0.96834264432029793</v>
      </c>
      <c r="F374" s="58">
        <f t="shared" si="19"/>
        <v>0.65470188200924906</v>
      </c>
      <c r="G374" s="68" t="str">
        <f t="shared" si="20"/>
        <v>Legitimate</v>
      </c>
      <c r="H374" s="61" t="s">
        <v>16</v>
      </c>
      <c r="I374" s="65"/>
      <c r="J374" s="61" t="s">
        <v>15</v>
      </c>
      <c r="K374" s="62"/>
    </row>
    <row r="375" spans="1:13" ht="17" thickBot="1">
      <c r="A375" s="28">
        <v>1984</v>
      </c>
      <c r="B375" s="17">
        <v>0.53100000000000003</v>
      </c>
      <c r="C375" s="18">
        <v>0.59169636648122392</v>
      </c>
      <c r="D375" s="18">
        <f t="shared" si="18"/>
        <v>0.31419077060152995</v>
      </c>
      <c r="E375" s="18">
        <v>0.97583643122676578</v>
      </c>
      <c r="F375" s="58">
        <f t="shared" si="19"/>
        <v>0.64501360091414783</v>
      </c>
      <c r="G375" s="68" t="str">
        <f t="shared" si="20"/>
        <v>Legitimate</v>
      </c>
      <c r="H375" s="61" t="s">
        <v>18</v>
      </c>
      <c r="I375" s="65"/>
      <c r="J375" s="61" t="s">
        <v>15</v>
      </c>
      <c r="K375" s="62"/>
    </row>
    <row r="376" spans="1:13" ht="17" thickBot="1">
      <c r="A376" s="28">
        <v>1964</v>
      </c>
      <c r="B376" s="17">
        <v>0.61899999999999999</v>
      </c>
      <c r="C376" s="18">
        <v>0.61345338681687578</v>
      </c>
      <c r="D376" s="18">
        <f t="shared" si="18"/>
        <v>0.37972764643964613</v>
      </c>
      <c r="E376" s="18">
        <v>0.90334572490706322</v>
      </c>
      <c r="F376" s="58">
        <f t="shared" si="19"/>
        <v>0.64153668567335465</v>
      </c>
      <c r="G376" s="68" t="str">
        <f t="shared" si="20"/>
        <v>Legitimate</v>
      </c>
      <c r="H376" s="61" t="s">
        <v>17</v>
      </c>
      <c r="I376" s="65"/>
      <c r="J376" s="61" t="s">
        <v>14</v>
      </c>
      <c r="K376" s="62"/>
    </row>
    <row r="377" spans="1:13" ht="17" thickBot="1">
      <c r="A377" s="28">
        <v>1852</v>
      </c>
      <c r="B377" s="16">
        <v>0.69499999999999995</v>
      </c>
      <c r="C377" s="18">
        <v>0.53691947878382895</v>
      </c>
      <c r="D377" s="18">
        <f t="shared" si="18"/>
        <v>0.37315903775476111</v>
      </c>
      <c r="E377" s="18">
        <v>0.85810810810810811</v>
      </c>
      <c r="F377" s="58">
        <f t="shared" si="19"/>
        <v>0.61563357293143461</v>
      </c>
      <c r="G377" s="69" t="str">
        <f t="shared" si="20"/>
        <v>Legitimate</v>
      </c>
      <c r="H377" s="59" t="s">
        <v>39</v>
      </c>
      <c r="I377" s="66"/>
      <c r="J377" s="59" t="s">
        <v>14</v>
      </c>
      <c r="K377" s="60"/>
      <c r="L377"/>
      <c r="M377"/>
    </row>
    <row r="378" spans="1:13" ht="17" thickBot="1">
      <c r="A378" s="28">
        <v>1932</v>
      </c>
      <c r="B378" s="17">
        <v>0.56899999999999995</v>
      </c>
      <c r="C378" s="18">
        <v>0.59149344253797109</v>
      </c>
      <c r="D378" s="18">
        <f t="shared" si="18"/>
        <v>0.33655976880410554</v>
      </c>
      <c r="E378" s="18">
        <v>0.88888888888888884</v>
      </c>
      <c r="F378" s="58">
        <f t="shared" si="19"/>
        <v>0.61272432884649719</v>
      </c>
      <c r="G378" s="69" t="str">
        <f t="shared" si="20"/>
        <v>Legitimate</v>
      </c>
      <c r="H378" s="61" t="s">
        <v>12</v>
      </c>
      <c r="I378" s="65"/>
      <c r="J378" s="61" t="s">
        <v>14</v>
      </c>
      <c r="K378" s="62"/>
    </row>
    <row r="379" spans="1:13" ht="17" thickBot="1">
      <c r="A379" s="28">
        <v>1840</v>
      </c>
      <c r="B379" s="16">
        <v>0.80200000000000005</v>
      </c>
      <c r="C379" s="18">
        <v>0.53058676654182269</v>
      </c>
      <c r="D379" s="18">
        <f t="shared" si="18"/>
        <v>0.42553058676654182</v>
      </c>
      <c r="E379" s="18">
        <v>0.79591836734693877</v>
      </c>
      <c r="F379" s="58">
        <f t="shared" si="19"/>
        <v>0.61072447705674027</v>
      </c>
      <c r="G379" s="69" t="str">
        <f t="shared" si="20"/>
        <v>Legitimate</v>
      </c>
      <c r="H379" s="59" t="s">
        <v>43</v>
      </c>
      <c r="I379" s="66"/>
      <c r="J379" s="59" t="s">
        <v>41</v>
      </c>
      <c r="K379" s="60"/>
      <c r="L379"/>
      <c r="M379"/>
    </row>
    <row r="380" spans="1:13" ht="17" thickBot="1">
      <c r="A380" s="28">
        <v>1872</v>
      </c>
      <c r="B380" s="16">
        <v>0.71299999999999997</v>
      </c>
      <c r="C380" s="18">
        <v>0.55939054726368154</v>
      </c>
      <c r="D380" s="18">
        <f t="shared" si="18"/>
        <v>0.39884546019900491</v>
      </c>
      <c r="E380" s="18">
        <v>0.81948424068767911</v>
      </c>
      <c r="F380" s="58">
        <f t="shared" si="19"/>
        <v>0.60916485044334201</v>
      </c>
      <c r="G380" s="69" t="str">
        <f t="shared" si="20"/>
        <v>Legitimate</v>
      </c>
      <c r="H380" s="59" t="s">
        <v>37</v>
      </c>
      <c r="I380" s="66"/>
      <c r="J380" s="59" t="s">
        <v>15</v>
      </c>
      <c r="K380" s="60"/>
      <c r="L380"/>
      <c r="M380"/>
    </row>
    <row r="381" spans="1:13" ht="17" thickBot="1">
      <c r="A381" s="28">
        <v>1956</v>
      </c>
      <c r="B381" s="17">
        <v>0.60499999999999998</v>
      </c>
      <c r="C381" s="18">
        <v>0.57751554206502509</v>
      </c>
      <c r="D381" s="18">
        <f t="shared" si="18"/>
        <v>0.34939690294934017</v>
      </c>
      <c r="E381" s="18">
        <v>0.86226415094339626</v>
      </c>
      <c r="F381" s="58">
        <f t="shared" si="19"/>
        <v>0.60583052694636819</v>
      </c>
      <c r="G381" s="69" t="str">
        <f t="shared" si="20"/>
        <v>Legitimate</v>
      </c>
      <c r="H381" s="63" t="s">
        <v>19</v>
      </c>
      <c r="I381" s="67"/>
      <c r="J381" s="63" t="s">
        <v>15</v>
      </c>
      <c r="K381" s="64"/>
    </row>
    <row r="382" spans="1:13" ht="17" thickBot="1">
      <c r="A382" s="28">
        <v>1980</v>
      </c>
      <c r="B382" s="17">
        <v>0.52600000000000002</v>
      </c>
      <c r="C382" s="18">
        <v>0.55305292065051714</v>
      </c>
      <c r="D382" s="18">
        <f t="shared" si="18"/>
        <v>0.29090583626217204</v>
      </c>
      <c r="E382" s="18">
        <v>0.90892193308550184</v>
      </c>
      <c r="F382" s="58">
        <f t="shared" si="19"/>
        <v>0.59991388467383699</v>
      </c>
      <c r="G382" s="69" t="str">
        <f t="shared" si="20"/>
        <v>Legitimate</v>
      </c>
      <c r="H382" s="61" t="s">
        <v>18</v>
      </c>
      <c r="I382" s="65"/>
      <c r="J382" s="61" t="s">
        <v>15</v>
      </c>
      <c r="K382" s="62"/>
    </row>
    <row r="383" spans="1:13" ht="17" thickBot="1">
      <c r="A383" s="28">
        <v>1940</v>
      </c>
      <c r="B383" s="17">
        <v>0.625</v>
      </c>
      <c r="C383" s="18">
        <v>0.55000000000000004</v>
      </c>
      <c r="D383" s="18">
        <f t="shared" si="18"/>
        <v>0.34375</v>
      </c>
      <c r="E383" s="18">
        <v>0.84557438794726936</v>
      </c>
      <c r="F383" s="58">
        <f t="shared" si="19"/>
        <v>0.59466219397363473</v>
      </c>
      <c r="G383" s="69" t="str">
        <f t="shared" si="20"/>
        <v>Legitimate</v>
      </c>
      <c r="H383" s="61" t="s">
        <v>12</v>
      </c>
      <c r="I383" s="65"/>
      <c r="J383" s="61" t="s">
        <v>14</v>
      </c>
      <c r="K383" s="62"/>
    </row>
    <row r="384" spans="1:13" ht="17" thickBot="1">
      <c r="A384" s="28">
        <v>1952</v>
      </c>
      <c r="B384" s="17">
        <v>0.63300000000000001</v>
      </c>
      <c r="C384" s="18">
        <v>0.55451586655817742</v>
      </c>
      <c r="D384" s="18">
        <f t="shared" si="18"/>
        <v>0.35100854353132632</v>
      </c>
      <c r="E384" s="18">
        <v>0.83239171374764598</v>
      </c>
      <c r="F384" s="58">
        <f t="shared" si="19"/>
        <v>0.59170012863948618</v>
      </c>
      <c r="G384" s="69" t="str">
        <f t="shared" si="20"/>
        <v>Legitimate</v>
      </c>
      <c r="H384" s="61" t="s">
        <v>19</v>
      </c>
      <c r="I384" s="65"/>
      <c r="J384" s="61" t="s">
        <v>15</v>
      </c>
      <c r="K384" s="62"/>
    </row>
    <row r="385" spans="1:13" ht="17" thickBot="1">
      <c r="A385" s="28">
        <v>1928</v>
      </c>
      <c r="B385" s="17">
        <v>0.56899999999999995</v>
      </c>
      <c r="C385" s="18">
        <v>0.58797541298501732</v>
      </c>
      <c r="D385" s="18">
        <f t="shared" si="18"/>
        <v>0.33455800998847485</v>
      </c>
      <c r="E385" s="18">
        <v>0.83615819209039544</v>
      </c>
      <c r="F385" s="58">
        <f t="shared" si="19"/>
        <v>0.58535810103943509</v>
      </c>
      <c r="G385" s="69" t="str">
        <f t="shared" si="20"/>
        <v>Legitimate</v>
      </c>
      <c r="H385" s="61" t="s">
        <v>26</v>
      </c>
      <c r="I385" s="65"/>
      <c r="J385" s="61" t="s">
        <v>15</v>
      </c>
      <c r="K385" s="62"/>
    </row>
    <row r="386" spans="1:13" ht="17" thickBot="1">
      <c r="A386" s="28">
        <v>1868</v>
      </c>
      <c r="B386" s="16">
        <v>0.78100000000000003</v>
      </c>
      <c r="C386" s="18">
        <v>0.52665617898968708</v>
      </c>
      <c r="D386" s="18">
        <f t="shared" si="18"/>
        <v>0.4113184757909456</v>
      </c>
      <c r="E386" s="18">
        <v>0.72789115646258506</v>
      </c>
      <c r="F386" s="58">
        <f t="shared" si="19"/>
        <v>0.56960481612676528</v>
      </c>
      <c r="G386" s="69" t="str">
        <f t="shared" si="20"/>
        <v>Legitimate</v>
      </c>
      <c r="H386" s="59" t="s">
        <v>37</v>
      </c>
      <c r="I386" s="66"/>
      <c r="J386" s="59" t="s">
        <v>15</v>
      </c>
      <c r="K386" s="60"/>
      <c r="L386"/>
      <c r="M386"/>
    </row>
    <row r="387" spans="1:13" ht="17" thickBot="1">
      <c r="A387" s="28">
        <v>1944</v>
      </c>
      <c r="B387" s="17">
        <v>0.55900000000000005</v>
      </c>
      <c r="C387" s="18">
        <v>0.53772832248582825</v>
      </c>
      <c r="D387" s="18">
        <f t="shared" si="18"/>
        <v>0.30059013226957804</v>
      </c>
      <c r="E387" s="18">
        <v>0.81355932203389836</v>
      </c>
      <c r="F387" s="58">
        <f t="shared" si="19"/>
        <v>0.55707472715173822</v>
      </c>
      <c r="G387" s="69" t="str">
        <f t="shared" si="20"/>
        <v>Legitimate</v>
      </c>
      <c r="H387" s="61" t="s">
        <v>12</v>
      </c>
      <c r="I387" s="65"/>
      <c r="J387" s="61" t="s">
        <v>14</v>
      </c>
      <c r="K387" s="62"/>
    </row>
    <row r="388" spans="1:13" ht="17" thickBot="1">
      <c r="A388" s="28">
        <v>1904</v>
      </c>
      <c r="B388" s="17">
        <v>0.65200000000000002</v>
      </c>
      <c r="C388" s="18">
        <v>0.60017305120742548</v>
      </c>
      <c r="D388" s="18">
        <f t="shared" si="18"/>
        <v>0.39131282938724143</v>
      </c>
      <c r="E388" s="18">
        <v>0.70588235294117652</v>
      </c>
      <c r="F388" s="58">
        <f t="shared" si="19"/>
        <v>0.54859759116420892</v>
      </c>
      <c r="G388" s="69" t="str">
        <f t="shared" si="20"/>
        <v>Legitimate</v>
      </c>
      <c r="H388" s="61" t="s">
        <v>31</v>
      </c>
      <c r="I388" s="65"/>
      <c r="J388" s="61" t="s">
        <v>15</v>
      </c>
      <c r="K388" s="62"/>
    </row>
    <row r="389" spans="1:13" ht="17" thickBot="1">
      <c r="A389" s="28">
        <v>1912</v>
      </c>
      <c r="B389" s="17">
        <v>0.58799999999999997</v>
      </c>
      <c r="C389" s="18">
        <v>0.45281933256616802</v>
      </c>
      <c r="D389" s="18">
        <f t="shared" si="18"/>
        <v>0.26625776754890679</v>
      </c>
      <c r="E389" s="18">
        <v>0.8192090395480226</v>
      </c>
      <c r="F389" s="58">
        <f t="shared" si="19"/>
        <v>0.54273340354846467</v>
      </c>
      <c r="G389" s="69" t="str">
        <f t="shared" si="20"/>
        <v>Legitimate</v>
      </c>
      <c r="H389" s="61" t="s">
        <v>29</v>
      </c>
      <c r="I389" s="65"/>
      <c r="J389" s="61" t="s">
        <v>14</v>
      </c>
      <c r="K389" s="62"/>
    </row>
    <row r="390" spans="1:13" ht="17" thickBot="1">
      <c r="A390" s="28">
        <v>1920</v>
      </c>
      <c r="B390" s="17">
        <v>0.49199999999999999</v>
      </c>
      <c r="C390" s="18">
        <v>0.63853181979986551</v>
      </c>
      <c r="D390" s="18">
        <f t="shared" si="18"/>
        <v>0.31415765534153384</v>
      </c>
      <c r="E390" s="18">
        <v>0.76082862523540484</v>
      </c>
      <c r="F390" s="58">
        <f t="shared" si="19"/>
        <v>0.53749314028846928</v>
      </c>
      <c r="G390" s="69" t="str">
        <f t="shared" si="20"/>
        <v>Legitimate</v>
      </c>
      <c r="H390" s="61" t="s">
        <v>28</v>
      </c>
      <c r="I390" s="65"/>
      <c r="J390" s="61" t="s">
        <v>15</v>
      </c>
      <c r="K390" s="62"/>
    </row>
    <row r="391" spans="1:13" ht="17" thickBot="1">
      <c r="A391" s="28">
        <v>1832</v>
      </c>
      <c r="B391" s="16">
        <v>0.55400000000000005</v>
      </c>
      <c r="C391" s="18">
        <v>0.54522828031422566</v>
      </c>
      <c r="D391" s="18">
        <f t="shared" si="18"/>
        <v>0.30205646729408103</v>
      </c>
      <c r="E391" s="18">
        <v>0.76573426573426573</v>
      </c>
      <c r="F391" s="58">
        <f t="shared" si="19"/>
        <v>0.53389536651417335</v>
      </c>
      <c r="G391" s="69" t="str">
        <f t="shared" si="20"/>
        <v>Legitimate</v>
      </c>
      <c r="H391" s="59" t="s">
        <v>45</v>
      </c>
      <c r="I391" s="66"/>
      <c r="J391" s="59" t="s">
        <v>14</v>
      </c>
      <c r="K391" s="60"/>
      <c r="L391"/>
      <c r="M391"/>
    </row>
    <row r="392" spans="1:13" ht="17" thickBot="1">
      <c r="A392" s="28">
        <v>1988</v>
      </c>
      <c r="B392" s="17">
        <v>0.501</v>
      </c>
      <c r="C392" s="18">
        <v>0.53902046396753989</v>
      </c>
      <c r="D392" s="18">
        <f t="shared" si="18"/>
        <v>0.27004925244773748</v>
      </c>
      <c r="E392" s="18">
        <v>0.79329608938547491</v>
      </c>
      <c r="F392" s="58">
        <f t="shared" si="19"/>
        <v>0.53167267091660619</v>
      </c>
      <c r="G392" s="69" t="str">
        <f t="shared" si="20"/>
        <v>Legitimate</v>
      </c>
      <c r="H392" s="61" t="s">
        <v>23</v>
      </c>
      <c r="I392" s="65"/>
      <c r="J392" s="61" t="s">
        <v>15</v>
      </c>
      <c r="K392" s="62"/>
    </row>
    <row r="393" spans="1:13" ht="17" thickBot="1">
      <c r="A393" s="28">
        <v>1900</v>
      </c>
      <c r="B393" s="17">
        <v>0.73199999999999998</v>
      </c>
      <c r="C393" s="18">
        <v>0.53154875717017214</v>
      </c>
      <c r="D393" s="18">
        <f t="shared" si="18"/>
        <v>0.38909369024856599</v>
      </c>
      <c r="E393" s="18">
        <v>0.65324384787472034</v>
      </c>
      <c r="F393" s="58">
        <f t="shared" si="19"/>
        <v>0.52116876906164311</v>
      </c>
      <c r="G393" s="69" t="str">
        <f t="shared" si="20"/>
        <v>Legitimate</v>
      </c>
      <c r="H393" s="63" t="s">
        <v>32</v>
      </c>
      <c r="I393" s="67"/>
      <c r="J393" s="63" t="s">
        <v>15</v>
      </c>
      <c r="K393" s="64"/>
    </row>
    <row r="394" spans="1:13" ht="17" thickBot="1">
      <c r="A394" s="28">
        <v>1860</v>
      </c>
      <c r="B394" s="16">
        <v>0.81200000000000006</v>
      </c>
      <c r="C394" s="18">
        <v>0.39824898569293188</v>
      </c>
      <c r="D394" s="18">
        <f t="shared" si="18"/>
        <v>0.3233781763826607</v>
      </c>
      <c r="E394" s="18">
        <v>0.7142857142857143</v>
      </c>
      <c r="F394" s="58">
        <f t="shared" si="19"/>
        <v>0.51883194533418753</v>
      </c>
      <c r="G394" s="69" t="str">
        <f t="shared" si="20"/>
        <v>Legitimate</v>
      </c>
      <c r="H394" s="59" t="s">
        <v>13</v>
      </c>
      <c r="I394" s="66"/>
      <c r="J394" s="59" t="s">
        <v>15</v>
      </c>
      <c r="K394" s="60"/>
      <c r="L394"/>
      <c r="M394"/>
    </row>
    <row r="395" spans="1:13" ht="17" thickBot="1">
      <c r="A395" s="28">
        <v>1908</v>
      </c>
      <c r="B395" s="17">
        <v>0.65400000000000003</v>
      </c>
      <c r="C395" s="18">
        <v>0.54508022149652136</v>
      </c>
      <c r="D395" s="18">
        <f t="shared" si="18"/>
        <v>0.35648246485872498</v>
      </c>
      <c r="E395" s="18">
        <v>0.6645962732919255</v>
      </c>
      <c r="F395" s="58">
        <f t="shared" si="19"/>
        <v>0.51053936907532527</v>
      </c>
      <c r="G395" s="69" t="str">
        <f t="shared" si="20"/>
        <v>Legitimate</v>
      </c>
      <c r="H395" s="61" t="s">
        <v>30</v>
      </c>
      <c r="I395" s="65"/>
      <c r="J395" s="61" t="s">
        <v>15</v>
      </c>
      <c r="K395" s="62"/>
    </row>
    <row r="396" spans="1:13" ht="17" thickBot="1">
      <c r="A396" s="28">
        <v>1896</v>
      </c>
      <c r="B396" s="17">
        <v>0.79300000000000004</v>
      </c>
      <c r="C396" s="18">
        <v>0.52217327459618212</v>
      </c>
      <c r="D396" s="18">
        <f t="shared" si="18"/>
        <v>0.41408340675477245</v>
      </c>
      <c r="E396" s="18">
        <v>0.60626398210290833</v>
      </c>
      <c r="F396" s="58">
        <f t="shared" si="19"/>
        <v>0.51017369442884042</v>
      </c>
      <c r="G396" s="69" t="str">
        <f t="shared" si="20"/>
        <v>Legitimate</v>
      </c>
      <c r="H396" s="61" t="s">
        <v>32</v>
      </c>
      <c r="I396" s="65"/>
      <c r="J396" s="61" t="s">
        <v>15</v>
      </c>
      <c r="K396" s="62"/>
    </row>
    <row r="397" spans="1:13" ht="17" thickBot="1">
      <c r="A397" s="30">
        <v>1844</v>
      </c>
      <c r="B397" s="16">
        <v>0.78900000000000003</v>
      </c>
      <c r="C397" s="18">
        <v>0.5073891625615764</v>
      </c>
      <c r="D397" s="18">
        <f t="shared" ref="D397:D418" si="21">B397*C397</f>
        <v>0.40033004926108379</v>
      </c>
      <c r="E397" s="18">
        <v>0.61818181818181817</v>
      </c>
      <c r="F397" s="58">
        <f t="shared" si="19"/>
        <v>0.50925593372145095</v>
      </c>
      <c r="G397" s="92" t="str">
        <f t="shared" ref="G397:G418" si="22">IF(F397&gt;$G$284,"Legitimate","Illegitimate")</f>
        <v>Illegitimate</v>
      </c>
      <c r="H397" s="59" t="s">
        <v>42</v>
      </c>
      <c r="I397" s="66"/>
      <c r="J397" s="59" t="s">
        <v>14</v>
      </c>
      <c r="K397" s="60"/>
      <c r="L397"/>
      <c r="M397"/>
    </row>
    <row r="398" spans="1:13" ht="17" thickBot="1">
      <c r="A398" s="30">
        <v>1828</v>
      </c>
      <c r="B398" s="16">
        <v>0.57599999999999996</v>
      </c>
      <c r="C398" s="18">
        <v>0.56194428289700948</v>
      </c>
      <c r="D398" s="18">
        <f t="shared" si="21"/>
        <v>0.32367990694867743</v>
      </c>
      <c r="E398" s="18">
        <v>0.68199233716475094</v>
      </c>
      <c r="F398" s="58">
        <f t="shared" si="19"/>
        <v>0.50283612205671413</v>
      </c>
      <c r="G398" s="93" t="str">
        <f t="shared" si="22"/>
        <v>Illegitimate</v>
      </c>
      <c r="H398" s="59" t="s">
        <v>45</v>
      </c>
      <c r="I398" s="66"/>
      <c r="J398" s="59" t="s">
        <v>14</v>
      </c>
      <c r="K398" s="60"/>
      <c r="L398"/>
      <c r="M398"/>
    </row>
    <row r="399" spans="1:13" ht="17" thickBot="1">
      <c r="A399" s="30">
        <v>2008</v>
      </c>
      <c r="B399" s="17">
        <v>0.56799999999999995</v>
      </c>
      <c r="C399" s="18">
        <v>0.53680000000000005</v>
      </c>
      <c r="D399" s="18">
        <f t="shared" si="21"/>
        <v>0.30490240000000002</v>
      </c>
      <c r="E399" s="18">
        <v>0.6784</v>
      </c>
      <c r="F399" s="58">
        <f t="shared" si="19"/>
        <v>0.49165120000000001</v>
      </c>
      <c r="G399" s="94" t="str">
        <f t="shared" si="22"/>
        <v>Illegitimate</v>
      </c>
      <c r="H399" s="95" t="s">
        <v>95</v>
      </c>
      <c r="I399" s="97"/>
      <c r="J399" s="95" t="s">
        <v>14</v>
      </c>
      <c r="K399" s="96"/>
    </row>
    <row r="400" spans="1:13" ht="17" thickBot="1">
      <c r="A400" s="30">
        <v>1888</v>
      </c>
      <c r="B400" s="16">
        <v>0.79300000000000004</v>
      </c>
      <c r="C400" s="18">
        <v>0.5040991073055201</v>
      </c>
      <c r="D400" s="18">
        <f t="shared" si="21"/>
        <v>0.39975059209327746</v>
      </c>
      <c r="E400" s="18">
        <v>0.58104738154613467</v>
      </c>
      <c r="F400" s="58">
        <f t="shared" si="19"/>
        <v>0.49039898681970606</v>
      </c>
      <c r="G400" s="93" t="str">
        <f t="shared" si="22"/>
        <v>Illegitimate</v>
      </c>
      <c r="H400" s="59" t="s">
        <v>34</v>
      </c>
      <c r="I400" s="66"/>
      <c r="J400" s="59" t="s">
        <v>15</v>
      </c>
      <c r="K400" s="60"/>
      <c r="L400"/>
      <c r="M400"/>
    </row>
    <row r="401" spans="1:13" ht="17" thickBot="1">
      <c r="A401" s="30">
        <v>1880</v>
      </c>
      <c r="B401" s="16">
        <v>0.79400000000000004</v>
      </c>
      <c r="C401" s="18">
        <v>0.50011248593925761</v>
      </c>
      <c r="D401" s="18">
        <f t="shared" si="21"/>
        <v>0.39708931383577056</v>
      </c>
      <c r="E401" s="18">
        <v>0.57994579945799463</v>
      </c>
      <c r="F401" s="58">
        <f t="shared" si="19"/>
        <v>0.48851755664688257</v>
      </c>
      <c r="G401" s="93" t="str">
        <f t="shared" si="22"/>
        <v>Illegitimate</v>
      </c>
      <c r="H401" s="59" t="s">
        <v>35</v>
      </c>
      <c r="I401" s="66"/>
      <c r="J401" s="59" t="s">
        <v>15</v>
      </c>
      <c r="K401" s="60"/>
      <c r="L401"/>
      <c r="M401"/>
    </row>
    <row r="402" spans="1:13" ht="17" thickBot="1">
      <c r="A402" s="30">
        <v>1892</v>
      </c>
      <c r="B402" s="16">
        <v>0.747</v>
      </c>
      <c r="C402" s="18">
        <v>0.47192729125966193</v>
      </c>
      <c r="D402" s="18">
        <f t="shared" si="21"/>
        <v>0.35252968657096745</v>
      </c>
      <c r="E402" s="18">
        <v>0.62387387387387383</v>
      </c>
      <c r="F402" s="58">
        <f t="shared" si="19"/>
        <v>0.48820178022242067</v>
      </c>
      <c r="G402" s="93" t="str">
        <f t="shared" si="22"/>
        <v>Illegitimate</v>
      </c>
      <c r="H402" s="61" t="s">
        <v>33</v>
      </c>
      <c r="I402" s="65"/>
      <c r="J402" s="61" t="s">
        <v>14</v>
      </c>
      <c r="K402" s="62"/>
    </row>
    <row r="403" spans="1:13" ht="17" thickBot="1">
      <c r="A403" s="30">
        <v>1924</v>
      </c>
      <c r="B403" s="17">
        <v>0.46899999999999997</v>
      </c>
      <c r="C403" s="18">
        <v>0.54329647546648241</v>
      </c>
      <c r="D403" s="18">
        <f t="shared" si="21"/>
        <v>0.25480604699378023</v>
      </c>
      <c r="E403" s="18">
        <v>0.71939736346516003</v>
      </c>
      <c r="F403" s="58">
        <f t="shared" si="19"/>
        <v>0.48710170522947016</v>
      </c>
      <c r="G403" s="93" t="str">
        <f t="shared" si="22"/>
        <v>Illegitimate</v>
      </c>
      <c r="H403" s="61" t="s">
        <v>27</v>
      </c>
      <c r="I403" s="65"/>
      <c r="J403" s="61" t="s">
        <v>15</v>
      </c>
      <c r="K403" s="62"/>
    </row>
    <row r="404" spans="1:13" ht="17" thickBot="1">
      <c r="A404" s="30">
        <v>1996</v>
      </c>
      <c r="B404" s="17">
        <v>0.49099999999999999</v>
      </c>
      <c r="C404" s="18">
        <v>0.54735043129828287</v>
      </c>
      <c r="D404" s="18">
        <f t="shared" si="21"/>
        <v>0.26874906176745689</v>
      </c>
      <c r="E404" s="18">
        <v>0.70446096654275092</v>
      </c>
      <c r="F404" s="58">
        <f t="shared" si="19"/>
        <v>0.48660501415510393</v>
      </c>
      <c r="G404" s="93" t="str">
        <f t="shared" si="22"/>
        <v>Illegitimate</v>
      </c>
      <c r="H404" s="61" t="s">
        <v>20</v>
      </c>
      <c r="I404" s="65"/>
      <c r="J404" s="61" t="s">
        <v>14</v>
      </c>
      <c r="K404" s="62"/>
    </row>
    <row r="405" spans="1:13" ht="17" thickBot="1">
      <c r="A405" s="30">
        <v>1856</v>
      </c>
      <c r="B405" s="16">
        <v>0.78900000000000003</v>
      </c>
      <c r="C405" s="18">
        <v>0.45322142680819549</v>
      </c>
      <c r="D405" s="18">
        <f t="shared" si="21"/>
        <v>0.35759170575166627</v>
      </c>
      <c r="E405" s="18">
        <v>0.58783783783783783</v>
      </c>
      <c r="F405" s="58">
        <f t="shared" si="19"/>
        <v>0.47271477179475208</v>
      </c>
      <c r="G405" s="93" t="str">
        <f t="shared" si="22"/>
        <v>Illegitimate</v>
      </c>
      <c r="H405" s="59" t="s">
        <v>38</v>
      </c>
      <c r="I405" s="66"/>
      <c r="J405" s="59" t="s">
        <v>14</v>
      </c>
      <c r="K405" s="60"/>
      <c r="L405"/>
      <c r="M405"/>
    </row>
    <row r="406" spans="1:13" ht="17" thickBot="1">
      <c r="A406" s="30">
        <v>1848</v>
      </c>
      <c r="B406" s="16">
        <v>0.72699999999999998</v>
      </c>
      <c r="C406" s="18">
        <v>0.52670278637770895</v>
      </c>
      <c r="D406" s="18">
        <f t="shared" si="21"/>
        <v>0.38291292569659441</v>
      </c>
      <c r="E406" s="18">
        <v>0.56206896551724139</v>
      </c>
      <c r="F406" s="58">
        <f t="shared" si="19"/>
        <v>0.4724909456069179</v>
      </c>
      <c r="G406" s="93" t="str">
        <f t="shared" si="22"/>
        <v>Illegitimate</v>
      </c>
      <c r="H406" s="59" t="s">
        <v>40</v>
      </c>
      <c r="I406" s="66"/>
      <c r="J406" s="59" t="s">
        <v>41</v>
      </c>
      <c r="K406" s="60"/>
      <c r="L406"/>
      <c r="M406"/>
    </row>
    <row r="407" spans="1:13" ht="17" thickBot="1">
      <c r="A407" s="30">
        <v>1884</v>
      </c>
      <c r="B407" s="16">
        <v>0.77500000000000002</v>
      </c>
      <c r="C407" s="18">
        <v>0.50128561143679939</v>
      </c>
      <c r="D407" s="18">
        <f t="shared" si="21"/>
        <v>0.38849634886351953</v>
      </c>
      <c r="E407" s="18">
        <v>0.54613466334164584</v>
      </c>
      <c r="F407" s="58">
        <f t="shared" si="19"/>
        <v>0.46731550610258266</v>
      </c>
      <c r="G407" s="93" t="str">
        <f t="shared" si="22"/>
        <v>Illegitimate</v>
      </c>
      <c r="H407" s="59" t="s">
        <v>33</v>
      </c>
      <c r="I407" s="66"/>
      <c r="J407" s="59" t="s">
        <v>14</v>
      </c>
      <c r="K407" s="60"/>
      <c r="L407"/>
      <c r="M407"/>
    </row>
    <row r="408" spans="1:13" ht="17" thickBot="1">
      <c r="A408" s="30">
        <v>1992</v>
      </c>
      <c r="B408" s="17">
        <v>0.55100000000000005</v>
      </c>
      <c r="C408" s="18">
        <v>0.43282992318738617</v>
      </c>
      <c r="D408" s="18">
        <f t="shared" si="21"/>
        <v>0.2384892876762498</v>
      </c>
      <c r="E408" s="18">
        <v>0.68773234200743494</v>
      </c>
      <c r="F408" s="58">
        <f t="shared" si="19"/>
        <v>0.46311081484184236</v>
      </c>
      <c r="G408" s="93" t="str">
        <f t="shared" si="22"/>
        <v>Illegitimate</v>
      </c>
      <c r="H408" s="61" t="s">
        <v>20</v>
      </c>
      <c r="I408" s="65"/>
      <c r="J408" s="61" t="s">
        <v>14</v>
      </c>
      <c r="K408" s="62"/>
    </row>
    <row r="409" spans="1:13" ht="17" thickBot="1">
      <c r="A409" s="30">
        <v>1876</v>
      </c>
      <c r="B409" s="16">
        <v>0.81799999999999995</v>
      </c>
      <c r="C409" s="18">
        <v>0.51526075462629173</v>
      </c>
      <c r="D409" s="18">
        <f t="shared" si="21"/>
        <v>0.42148329728430661</v>
      </c>
      <c r="E409" s="18">
        <v>0.50135501355013545</v>
      </c>
      <c r="F409" s="58">
        <f t="shared" si="19"/>
        <v>0.46141915541722101</v>
      </c>
      <c r="G409" s="93" t="str">
        <f t="shared" si="22"/>
        <v>Illegitimate</v>
      </c>
      <c r="H409" s="59" t="s">
        <v>36</v>
      </c>
      <c r="I409" s="66"/>
      <c r="J409" s="59" t="s">
        <v>15</v>
      </c>
      <c r="K409" s="60"/>
      <c r="L409"/>
      <c r="M409"/>
    </row>
    <row r="410" spans="1:13" ht="17" thickBot="1">
      <c r="A410" s="30">
        <v>1960</v>
      </c>
      <c r="B410" s="17">
        <v>0.63100000000000001</v>
      </c>
      <c r="C410" s="18">
        <v>0.49873673327279394</v>
      </c>
      <c r="D410" s="18">
        <f t="shared" si="21"/>
        <v>0.31470287869513297</v>
      </c>
      <c r="E410" s="18">
        <v>0.56424581005586594</v>
      </c>
      <c r="F410" s="58">
        <f t="shared" si="19"/>
        <v>0.43947434437549948</v>
      </c>
      <c r="G410" s="93" t="str">
        <f t="shared" si="22"/>
        <v>Illegitimate</v>
      </c>
      <c r="H410" s="61" t="s">
        <v>24</v>
      </c>
      <c r="I410" s="65"/>
      <c r="J410" s="61" t="s">
        <v>14</v>
      </c>
      <c r="K410" s="62"/>
    </row>
    <row r="411" spans="1:13" ht="17" thickBot="1">
      <c r="A411" s="30">
        <v>1836</v>
      </c>
      <c r="B411" s="16">
        <v>0.57799999999999996</v>
      </c>
      <c r="C411" s="18">
        <v>0.50868899394100808</v>
      </c>
      <c r="D411" s="18">
        <f t="shared" si="21"/>
        <v>0.29402223849790265</v>
      </c>
      <c r="E411" s="18">
        <v>0.57823129251700678</v>
      </c>
      <c r="F411" s="58">
        <f t="shared" si="19"/>
        <v>0.43612676550745472</v>
      </c>
      <c r="G411" s="93" t="str">
        <f t="shared" si="22"/>
        <v>Illegitimate</v>
      </c>
      <c r="H411" s="59" t="s">
        <v>44</v>
      </c>
      <c r="I411" s="66"/>
      <c r="J411" s="59" t="s">
        <v>14</v>
      </c>
      <c r="K411" s="60"/>
      <c r="L411"/>
      <c r="M411"/>
    </row>
    <row r="412" spans="1:13" ht="17" thickBot="1">
      <c r="A412" s="30">
        <v>1948</v>
      </c>
      <c r="B412" s="17">
        <v>0.53</v>
      </c>
      <c r="C412" s="18">
        <v>0.51068803590931677</v>
      </c>
      <c r="D412" s="18">
        <f t="shared" si="21"/>
        <v>0.27066465903193793</v>
      </c>
      <c r="E412" s="18">
        <v>0.57062146892655363</v>
      </c>
      <c r="F412" s="58">
        <f t="shared" si="19"/>
        <v>0.42064306397924578</v>
      </c>
      <c r="G412" s="93" t="str">
        <f t="shared" si="22"/>
        <v>Illegitimate</v>
      </c>
      <c r="H412" s="61" t="s">
        <v>25</v>
      </c>
      <c r="I412" s="65"/>
      <c r="J412" s="61" t="s">
        <v>14</v>
      </c>
      <c r="K412" s="62"/>
    </row>
    <row r="413" spans="1:13" ht="17" thickBot="1">
      <c r="A413" s="30">
        <v>1916</v>
      </c>
      <c r="B413" s="17">
        <v>0.61599999999999999</v>
      </c>
      <c r="C413" s="18">
        <v>0.51635170306665157</v>
      </c>
      <c r="D413" s="18">
        <f t="shared" si="21"/>
        <v>0.31807264908905736</v>
      </c>
      <c r="E413" s="18">
        <v>0.5216572504708098</v>
      </c>
      <c r="F413" s="58">
        <f t="shared" si="19"/>
        <v>0.41986494977993361</v>
      </c>
      <c r="G413" s="93" t="str">
        <f t="shared" si="22"/>
        <v>Illegitimate</v>
      </c>
      <c r="H413" s="61" t="s">
        <v>29</v>
      </c>
      <c r="I413" s="65"/>
      <c r="J413" s="61" t="s">
        <v>14</v>
      </c>
      <c r="K413" s="62"/>
    </row>
    <row r="414" spans="1:13" ht="17" thickBot="1">
      <c r="A414" s="30">
        <v>1976</v>
      </c>
      <c r="B414" s="17">
        <v>0.53600000000000003</v>
      </c>
      <c r="C414" s="18">
        <v>0.51052124879658922</v>
      </c>
      <c r="D414" s="18">
        <f t="shared" si="21"/>
        <v>0.27363938935497184</v>
      </c>
      <c r="E414" s="18">
        <v>0.55307262569832405</v>
      </c>
      <c r="F414" s="58">
        <f t="shared" si="19"/>
        <v>0.41335600752664792</v>
      </c>
      <c r="G414" s="93" t="str">
        <f t="shared" si="22"/>
        <v>Illegitimate</v>
      </c>
      <c r="H414" s="61" t="s">
        <v>21</v>
      </c>
      <c r="I414" s="65"/>
      <c r="J414" s="61" t="s">
        <v>14</v>
      </c>
      <c r="K414" s="62"/>
    </row>
    <row r="415" spans="1:13" ht="17" thickBot="1">
      <c r="A415" s="30">
        <v>1968</v>
      </c>
      <c r="B415" s="17">
        <v>0.60799999999999998</v>
      </c>
      <c r="C415" s="18">
        <v>0.43565387831188235</v>
      </c>
      <c r="D415" s="18">
        <f t="shared" si="21"/>
        <v>0.26487755801362445</v>
      </c>
      <c r="E415" s="18">
        <v>0.55947955390334569</v>
      </c>
      <c r="F415" s="58">
        <f t="shared" si="19"/>
        <v>0.41217855595848507</v>
      </c>
      <c r="G415" s="93" t="str">
        <f t="shared" si="22"/>
        <v>Illegitimate</v>
      </c>
      <c r="H415" s="61" t="s">
        <v>16</v>
      </c>
      <c r="I415" s="65"/>
      <c r="J415" s="61" t="s">
        <v>15</v>
      </c>
      <c r="K415" s="62"/>
    </row>
    <row r="416" spans="1:13" ht="17" thickBot="1">
      <c r="A416" s="30">
        <v>2004</v>
      </c>
      <c r="B416" s="17">
        <v>0.55300000000000005</v>
      </c>
      <c r="C416" s="18">
        <v>0.51243929031618596</v>
      </c>
      <c r="D416" s="18">
        <f t="shared" si="21"/>
        <v>0.28337892754485083</v>
      </c>
      <c r="E416" s="18">
        <v>0.53258845437616387</v>
      </c>
      <c r="F416" s="58">
        <f t="shared" si="19"/>
        <v>0.40798369096050735</v>
      </c>
      <c r="G416" s="93" t="str">
        <f t="shared" si="22"/>
        <v>Illegitimate</v>
      </c>
      <c r="H416" s="61" t="s">
        <v>22</v>
      </c>
      <c r="I416" s="65"/>
      <c r="J416" s="61" t="s">
        <v>15</v>
      </c>
      <c r="K416" s="62"/>
    </row>
    <row r="417" spans="1:13" ht="17" thickBot="1">
      <c r="A417" s="30">
        <v>2000</v>
      </c>
      <c r="B417" s="17">
        <v>0.51300000000000001</v>
      </c>
      <c r="C417" s="18">
        <v>0.50268075376488208</v>
      </c>
      <c r="D417" s="18">
        <f t="shared" si="21"/>
        <v>0.25787522668138452</v>
      </c>
      <c r="E417" s="18">
        <v>0.50465549348230909</v>
      </c>
      <c r="F417" s="58">
        <f t="shared" si="19"/>
        <v>0.3812653600818468</v>
      </c>
      <c r="G417" s="93" t="str">
        <f t="shared" si="22"/>
        <v>Illegitimate</v>
      </c>
      <c r="H417" s="61" t="s">
        <v>22</v>
      </c>
      <c r="I417" s="65"/>
      <c r="J417" s="61" t="s">
        <v>15</v>
      </c>
      <c r="K417" s="62"/>
    </row>
    <row r="418" spans="1:13" ht="17" thickBot="1">
      <c r="A418" s="30">
        <v>1824</v>
      </c>
      <c r="B418" s="16">
        <v>0.26800000000000002</v>
      </c>
      <c r="C418" s="18">
        <v>0.42879698395600657</v>
      </c>
      <c r="D418" s="18">
        <f t="shared" si="21"/>
        <v>0.11491759170020976</v>
      </c>
      <c r="E418" s="18">
        <v>0.37931034482758619</v>
      </c>
      <c r="F418" s="58">
        <f t="shared" si="19"/>
        <v>0.24711396826389798</v>
      </c>
      <c r="G418" s="93" t="str">
        <f t="shared" si="22"/>
        <v>Illegitimate</v>
      </c>
      <c r="H418" s="59" t="s">
        <v>46</v>
      </c>
      <c r="I418" s="60"/>
      <c r="J418" s="59" t="s">
        <v>47</v>
      </c>
      <c r="K418" s="60"/>
      <c r="L418"/>
      <c r="M418"/>
    </row>
    <row r="419" spans="1:13" ht="17" thickBot="1">
      <c r="C419"/>
    </row>
    <row r="420" spans="1:13" ht="17" thickBot="1">
      <c r="A420" s="27" t="s">
        <v>7</v>
      </c>
      <c r="B420" s="17">
        <f>AVERAGE(B372:B418)</f>
        <v>0.63031914893617025</v>
      </c>
      <c r="C420" s="17">
        <f>AVERAGE(C372:C418)</f>
        <v>0.52985934273144586</v>
      </c>
      <c r="D420" s="17">
        <f>AVERAGE(D372:D418)</f>
        <v>0.33292757796054284</v>
      </c>
      <c r="E420" s="17">
        <f>AVERAGE(E372:E418)</f>
        <v>0.70747066894053157</v>
      </c>
      <c r="F420" s="17">
        <f>AVERAGE(F372:F418)</f>
        <v>0.5201991234505372</v>
      </c>
      <c r="G420" s="37"/>
    </row>
    <row r="421" spans="1:13" ht="17" thickBot="1">
      <c r="A421" s="27" t="s">
        <v>8</v>
      </c>
      <c r="B421" s="17">
        <f>MEDIAN(B372:B418)</f>
        <v>0.61</v>
      </c>
      <c r="C421" s="17">
        <f>MEDIAN(C372:C418)</f>
        <v>0.53154875717017214</v>
      </c>
      <c r="D421" s="17">
        <f>MEDIAN(D372:D418)</f>
        <v>0.33655976880410554</v>
      </c>
      <c r="E421" s="17">
        <f>MEDIAN(E372:E418)</f>
        <v>0.70446096654275092</v>
      </c>
      <c r="F421" s="17">
        <f>MEDIAN(F372:F418)</f>
        <v>0.51053936907532527</v>
      </c>
      <c r="G421" s="37"/>
    </row>
    <row r="422" spans="1:13" ht="17" thickBot="1">
      <c r="A422" s="27" t="s">
        <v>9</v>
      </c>
      <c r="B422" s="17">
        <f>STDEV(B372:B418)</f>
        <v>0.11836974245851321</v>
      </c>
      <c r="C422" s="17">
        <f>STDEV(C372:C418)</f>
        <v>5.240659778768389E-2</v>
      </c>
      <c r="D422" s="17">
        <f>STDEV(D372:D418)</f>
        <v>6.1727238638927102E-2</v>
      </c>
      <c r="E422" s="17">
        <f>STDEV(E372:E418)</f>
        <v>0.14816345916686491</v>
      </c>
      <c r="F422" s="17">
        <f>STDEV(F372:F418)</f>
        <v>8.6691865806210536E-2</v>
      </c>
      <c r="G422" s="37"/>
    </row>
  </sheetData>
  <mergeCells count="11">
    <mergeCell ref="P14:Q14"/>
    <mergeCell ref="P15:Q15"/>
    <mergeCell ref="N94:P94"/>
    <mergeCell ref="H285:I285"/>
    <mergeCell ref="G282:I282"/>
    <mergeCell ref="G284:I284"/>
    <mergeCell ref="F370:G370"/>
    <mergeCell ref="H371:I371"/>
    <mergeCell ref="J371:K371"/>
    <mergeCell ref="F15:I15"/>
    <mergeCell ref="K15:N15"/>
  </mergeCells>
  <pageMargins left="0.3" right="0.3" top="0.7" bottom="0.7" header="0.5" footer="0.5"/>
  <pageSetup paperSize="0" scale="55" orientation="portrait" horizontalDpi="4294967292" verticalDpi="4294967292"/>
  <headerFooter alignWithMargins="0">
    <oddHeader>&amp;L&amp;9PLB&amp;C&amp;9USPoliticalLegitimacy.xls&amp;R&amp;9&amp;D, &amp;T</oddHeader>
    <oddFooter>&amp;L&amp;C&amp;10- &amp;P -&amp;R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412"/>
  <sheetViews>
    <sheetView tabSelected="1" zoomScale="101" workbookViewId="0">
      <selection activeCell="H1" sqref="H1"/>
    </sheetView>
  </sheetViews>
  <sheetFormatPr baseColWidth="10" defaultRowHeight="16"/>
  <cols>
    <col min="1" max="1" width="4.42578125" customWidth="1"/>
    <col min="2" max="2" width="10.140625" style="3" customWidth="1"/>
    <col min="3" max="3" width="10.28515625" style="3" customWidth="1"/>
    <col min="4" max="4" width="7.85546875" style="4" customWidth="1"/>
    <col min="5" max="5" width="8.140625" customWidth="1"/>
    <col min="6" max="6" width="9.140625" customWidth="1"/>
    <col min="7" max="7" width="10.85546875" customWidth="1"/>
    <col min="10" max="26" width="7" bestFit="1" customWidth="1"/>
  </cols>
  <sheetData>
    <row r="1" spans="1:26" ht="17" thickBot="1">
      <c r="C1" s="20"/>
      <c r="D1" s="8"/>
    </row>
    <row r="2" spans="1:26">
      <c r="A2" s="22" t="s">
        <v>102</v>
      </c>
      <c r="G2" s="12" t="s">
        <v>118</v>
      </c>
    </row>
    <row r="3" spans="1:26" ht="17" thickBot="1">
      <c r="C3" s="9"/>
    </row>
    <row r="4" spans="1:26" ht="17" thickBot="1">
      <c r="B4" s="23" t="s">
        <v>81</v>
      </c>
      <c r="C4" s="23" t="s">
        <v>81</v>
      </c>
      <c r="D4" s="24" t="s">
        <v>81</v>
      </c>
      <c r="E4" s="25" t="s">
        <v>81</v>
      </c>
      <c r="F4" s="139" t="s">
        <v>73</v>
      </c>
      <c r="G4" s="140"/>
    </row>
    <row r="5" spans="1:26" ht="17" thickBot="1">
      <c r="B5" s="45">
        <v>0.25</v>
      </c>
      <c r="C5" s="45">
        <v>0.25</v>
      </c>
      <c r="D5" s="45">
        <v>0.25</v>
      </c>
      <c r="E5" s="45">
        <v>0.25</v>
      </c>
      <c r="F5" s="112"/>
      <c r="G5" s="123">
        <v>0.51</v>
      </c>
    </row>
    <row r="6" spans="1:26" ht="99" thickBot="1">
      <c r="B6" s="86" t="s">
        <v>62</v>
      </c>
      <c r="C6" s="86" t="s">
        <v>61</v>
      </c>
      <c r="D6" s="87" t="s">
        <v>77</v>
      </c>
      <c r="E6" s="88" t="s">
        <v>69</v>
      </c>
      <c r="F6" s="70" t="s">
        <v>112</v>
      </c>
      <c r="G6" s="15" t="s">
        <v>80</v>
      </c>
      <c r="J6" s="124">
        <v>0.51</v>
      </c>
      <c r="K6" s="124">
        <v>0.52</v>
      </c>
      <c r="L6" s="124">
        <v>0.53</v>
      </c>
      <c r="M6" s="124">
        <v>0.54</v>
      </c>
      <c r="N6" s="124">
        <v>0.55000000000000004</v>
      </c>
      <c r="O6" s="124">
        <v>0.56000000000000005</v>
      </c>
      <c r="P6" s="124">
        <v>0.56999999999999995</v>
      </c>
      <c r="Q6" s="124">
        <v>0.57999999999999996</v>
      </c>
      <c r="R6" s="124">
        <v>0.59</v>
      </c>
      <c r="S6" s="124">
        <v>0.6</v>
      </c>
      <c r="T6" s="124">
        <v>0.61</v>
      </c>
      <c r="U6" s="124">
        <v>0.62</v>
      </c>
      <c r="V6" s="124">
        <v>0.63</v>
      </c>
      <c r="W6" s="124">
        <v>0.64</v>
      </c>
      <c r="X6" s="124">
        <v>0.65</v>
      </c>
      <c r="Y6" s="124">
        <v>0.66</v>
      </c>
      <c r="Z6" s="124">
        <v>0.67</v>
      </c>
    </row>
    <row r="7" spans="1:26" ht="17" thickBot="1">
      <c r="A7" s="28">
        <v>1824</v>
      </c>
      <c r="B7" s="18">
        <v>0.12123873417724459</v>
      </c>
      <c r="C7" s="16">
        <v>0.26900000000000002</v>
      </c>
      <c r="D7" s="18">
        <v>0.42879698395600657</v>
      </c>
      <c r="E7" s="18">
        <v>0.37931034482758619</v>
      </c>
      <c r="F7" s="18">
        <f>$B$5*B7+$C$5*C7+$D$5*D7+$E$5*E7</f>
        <v>0.29958651574020934</v>
      </c>
      <c r="G7" s="108" t="str">
        <f>IF(F7&gt;=$G$5,"Legitimate","Illegitimate")</f>
        <v>Illegitimate</v>
      </c>
      <c r="H7">
        <f>IF(G7="legitimate",1,0)</f>
        <v>0</v>
      </c>
      <c r="I7" s="30">
        <v>1824</v>
      </c>
      <c r="J7" s="125">
        <v>0</v>
      </c>
      <c r="K7" s="151">
        <v>0</v>
      </c>
      <c r="L7" s="151">
        <v>0</v>
      </c>
      <c r="M7" s="151">
        <v>0</v>
      </c>
      <c r="N7" s="125">
        <v>0</v>
      </c>
      <c r="O7" s="151">
        <v>0</v>
      </c>
      <c r="P7" s="151">
        <v>0</v>
      </c>
      <c r="Q7" s="151">
        <v>0</v>
      </c>
      <c r="R7" s="151">
        <v>0</v>
      </c>
      <c r="S7" s="151">
        <v>0</v>
      </c>
      <c r="T7" s="151">
        <v>0</v>
      </c>
      <c r="U7" s="151">
        <v>0</v>
      </c>
      <c r="V7" s="151">
        <v>0</v>
      </c>
      <c r="W7" s="151">
        <v>0</v>
      </c>
      <c r="X7" s="151">
        <v>0</v>
      </c>
      <c r="Y7" s="151">
        <v>0</v>
      </c>
      <c r="Z7" s="125">
        <v>0</v>
      </c>
    </row>
    <row r="8" spans="1:26" ht="17" thickBot="1">
      <c r="A8" s="28">
        <v>1828</v>
      </c>
      <c r="B8" s="18">
        <v>0.15435898682323529</v>
      </c>
      <c r="C8" s="16">
        <v>0.57599999999999996</v>
      </c>
      <c r="D8" s="18">
        <v>0.56194428289700948</v>
      </c>
      <c r="E8" s="18">
        <v>0.68199233716475094</v>
      </c>
      <c r="F8" s="18">
        <f t="shared" ref="F8:F55" si="0">$B$5*B8+$C$5*C8+$D$5*D8+$E$5*E8</f>
        <v>0.49357390172124893</v>
      </c>
      <c r="G8" s="108" t="str">
        <f t="shared" ref="G8:G55" si="1">IF(F8&gt;=$G$5,"Legitimate","Illegitimate")</f>
        <v>Illegitimate</v>
      </c>
      <c r="H8">
        <f t="shared" ref="H8:H55" si="2">IF(G8="legitimate",1,0)</f>
        <v>0</v>
      </c>
      <c r="I8" s="30">
        <v>1828</v>
      </c>
      <c r="J8" s="125">
        <v>0</v>
      </c>
      <c r="K8" s="151">
        <v>0</v>
      </c>
      <c r="L8" s="151">
        <v>0</v>
      </c>
      <c r="M8" s="151">
        <v>0</v>
      </c>
      <c r="N8" s="125">
        <v>0</v>
      </c>
      <c r="O8" s="151">
        <v>0</v>
      </c>
      <c r="P8" s="151">
        <v>0</v>
      </c>
      <c r="Q8" s="151">
        <v>0</v>
      </c>
      <c r="R8" s="151">
        <v>0</v>
      </c>
      <c r="S8" s="151">
        <v>0</v>
      </c>
      <c r="T8" s="151">
        <v>0</v>
      </c>
      <c r="U8" s="151">
        <v>0</v>
      </c>
      <c r="V8" s="151">
        <v>0</v>
      </c>
      <c r="W8" s="151">
        <v>0</v>
      </c>
      <c r="X8" s="151">
        <v>0</v>
      </c>
      <c r="Y8" s="151">
        <v>0</v>
      </c>
      <c r="Z8" s="125">
        <v>0</v>
      </c>
    </row>
    <row r="9" spans="1:26" ht="17" thickBot="1">
      <c r="A9" s="28">
        <v>1832</v>
      </c>
      <c r="B9" s="18">
        <v>0.17051956302351468</v>
      </c>
      <c r="C9" s="16">
        <v>0.55400000000000005</v>
      </c>
      <c r="D9" s="18">
        <v>0.54522828031422566</v>
      </c>
      <c r="E9" s="18">
        <v>0.76573426573426573</v>
      </c>
      <c r="F9" s="18">
        <f t="shared" si="0"/>
        <v>0.50887052726800153</v>
      </c>
      <c r="G9" s="108" t="str">
        <f t="shared" si="1"/>
        <v>Illegitimate</v>
      </c>
      <c r="H9">
        <f t="shared" si="2"/>
        <v>0</v>
      </c>
      <c r="I9" s="30">
        <v>1832</v>
      </c>
      <c r="J9" s="125">
        <v>0</v>
      </c>
      <c r="K9" s="151">
        <v>0</v>
      </c>
      <c r="L9" s="151">
        <v>0</v>
      </c>
      <c r="M9" s="151">
        <v>0</v>
      </c>
      <c r="N9" s="125">
        <v>0</v>
      </c>
      <c r="O9" s="151">
        <v>0</v>
      </c>
      <c r="P9" s="151">
        <v>0</v>
      </c>
      <c r="Q9" s="151">
        <v>0</v>
      </c>
      <c r="R9" s="151">
        <v>0</v>
      </c>
      <c r="S9" s="151">
        <v>0</v>
      </c>
      <c r="T9" s="151">
        <v>0</v>
      </c>
      <c r="U9" s="151">
        <v>0</v>
      </c>
      <c r="V9" s="151">
        <v>0</v>
      </c>
      <c r="W9" s="151">
        <v>0</v>
      </c>
      <c r="X9" s="151">
        <v>0</v>
      </c>
      <c r="Y9" s="151">
        <v>0</v>
      </c>
      <c r="Z9" s="125">
        <v>0</v>
      </c>
    </row>
    <row r="10" spans="1:26" ht="17" thickBot="1">
      <c r="A10" s="28">
        <v>1836</v>
      </c>
      <c r="B10" s="18">
        <v>0.17048083057739419</v>
      </c>
      <c r="C10" s="16">
        <v>0.57799999999999996</v>
      </c>
      <c r="D10" s="18">
        <v>0.50868899394100808</v>
      </c>
      <c r="E10" s="18">
        <v>0.57823129251700678</v>
      </c>
      <c r="F10" s="18">
        <f t="shared" si="0"/>
        <v>0.45885027925885224</v>
      </c>
      <c r="G10" s="108" t="str">
        <f t="shared" si="1"/>
        <v>Illegitimate</v>
      </c>
      <c r="H10">
        <f t="shared" si="2"/>
        <v>0</v>
      </c>
      <c r="I10" s="30">
        <v>1836</v>
      </c>
      <c r="J10" s="125">
        <v>0</v>
      </c>
      <c r="K10" s="151">
        <v>0</v>
      </c>
      <c r="L10" s="151">
        <v>0</v>
      </c>
      <c r="M10" s="151">
        <v>0</v>
      </c>
      <c r="N10" s="125">
        <v>0</v>
      </c>
      <c r="O10" s="151">
        <v>0</v>
      </c>
      <c r="P10" s="151">
        <v>0</v>
      </c>
      <c r="Q10" s="151">
        <v>0</v>
      </c>
      <c r="R10" s="151">
        <v>0</v>
      </c>
      <c r="S10" s="151">
        <v>0</v>
      </c>
      <c r="T10" s="151">
        <v>0</v>
      </c>
      <c r="U10" s="151">
        <v>0</v>
      </c>
      <c r="V10" s="151">
        <v>0</v>
      </c>
      <c r="W10" s="151">
        <v>0</v>
      </c>
      <c r="X10" s="151">
        <v>0</v>
      </c>
      <c r="Y10" s="151">
        <v>0</v>
      </c>
      <c r="Z10" s="125">
        <v>0</v>
      </c>
    </row>
    <row r="11" spans="1:26" ht="17" thickBot="1">
      <c r="A11" s="28">
        <v>1840</v>
      </c>
      <c r="B11" s="18">
        <v>0.17553341349725426</v>
      </c>
      <c r="C11" s="16">
        <v>0.80200000000000005</v>
      </c>
      <c r="D11" s="18">
        <v>0.53058676654182269</v>
      </c>
      <c r="E11" s="18">
        <v>0.79591836734693877</v>
      </c>
      <c r="F11" s="18">
        <f t="shared" si="0"/>
        <v>0.57600963684650397</v>
      </c>
      <c r="G11" s="108" t="str">
        <f t="shared" si="1"/>
        <v>Legitimate</v>
      </c>
      <c r="H11">
        <f t="shared" si="2"/>
        <v>1</v>
      </c>
      <c r="I11" s="30">
        <v>1840</v>
      </c>
      <c r="J11" s="125">
        <v>1</v>
      </c>
      <c r="K11" s="151">
        <v>1</v>
      </c>
      <c r="L11" s="151">
        <v>1</v>
      </c>
      <c r="M11" s="151">
        <v>1</v>
      </c>
      <c r="N11" s="125">
        <v>1</v>
      </c>
      <c r="O11" s="151">
        <v>1</v>
      </c>
      <c r="P11" s="151">
        <v>1</v>
      </c>
      <c r="Q11" s="151">
        <v>0</v>
      </c>
      <c r="R11" s="151">
        <v>0</v>
      </c>
      <c r="S11" s="151">
        <v>0</v>
      </c>
      <c r="T11" s="151">
        <v>0</v>
      </c>
      <c r="U11" s="151">
        <v>0</v>
      </c>
      <c r="V11" s="151">
        <v>0</v>
      </c>
      <c r="W11" s="151">
        <v>0</v>
      </c>
      <c r="X11" s="151">
        <v>0</v>
      </c>
      <c r="Y11" s="151">
        <v>0</v>
      </c>
      <c r="Z11" s="125">
        <v>0</v>
      </c>
    </row>
    <row r="12" spans="1:26" ht="17" thickBot="1">
      <c r="A12" s="28">
        <v>1844</v>
      </c>
      <c r="B12" s="18">
        <v>0.17333899207438769</v>
      </c>
      <c r="C12" s="16">
        <v>0.78900000000000003</v>
      </c>
      <c r="D12" s="18">
        <v>0.5073891625615764</v>
      </c>
      <c r="E12" s="18">
        <v>0.61818181818181817</v>
      </c>
      <c r="F12" s="18">
        <f t="shared" si="0"/>
        <v>0.52197749320444553</v>
      </c>
      <c r="G12" s="108" t="str">
        <f t="shared" si="1"/>
        <v>Legitimate</v>
      </c>
      <c r="H12">
        <f t="shared" si="2"/>
        <v>1</v>
      </c>
      <c r="I12" s="30">
        <v>1844</v>
      </c>
      <c r="J12" s="125">
        <v>1</v>
      </c>
      <c r="K12" s="151">
        <v>1</v>
      </c>
      <c r="L12" s="151">
        <v>0</v>
      </c>
      <c r="M12" s="151">
        <v>0</v>
      </c>
      <c r="N12" s="125">
        <v>0</v>
      </c>
      <c r="O12" s="151">
        <v>0</v>
      </c>
      <c r="P12" s="151">
        <v>0</v>
      </c>
      <c r="Q12" s="151">
        <v>0</v>
      </c>
      <c r="R12" s="151">
        <v>0</v>
      </c>
      <c r="S12" s="151">
        <v>0</v>
      </c>
      <c r="T12" s="151">
        <v>0</v>
      </c>
      <c r="U12" s="151">
        <v>0</v>
      </c>
      <c r="V12" s="151">
        <v>0</v>
      </c>
      <c r="W12" s="151">
        <v>0</v>
      </c>
      <c r="X12" s="151">
        <v>0</v>
      </c>
      <c r="Y12" s="151">
        <v>0</v>
      </c>
      <c r="Z12" s="125">
        <v>0</v>
      </c>
    </row>
    <row r="13" spans="1:26" ht="17" thickBot="1">
      <c r="A13" s="28">
        <v>1848</v>
      </c>
      <c r="B13" s="18">
        <v>0.16294666136771607</v>
      </c>
      <c r="C13" s="16">
        <v>0.72699999999999998</v>
      </c>
      <c r="D13" s="18">
        <v>0.52670278637770895</v>
      </c>
      <c r="E13" s="18">
        <v>0.56206896551724139</v>
      </c>
      <c r="F13" s="18">
        <f t="shared" si="0"/>
        <v>0.49467960331566663</v>
      </c>
      <c r="G13" s="108" t="str">
        <f t="shared" si="1"/>
        <v>Illegitimate</v>
      </c>
      <c r="H13">
        <f t="shared" si="2"/>
        <v>0</v>
      </c>
      <c r="I13" s="30">
        <v>1848</v>
      </c>
      <c r="J13" s="125">
        <v>0</v>
      </c>
      <c r="K13" s="151">
        <v>0</v>
      </c>
      <c r="L13" s="151">
        <v>0</v>
      </c>
      <c r="M13" s="151">
        <v>0</v>
      </c>
      <c r="N13" s="125">
        <v>0</v>
      </c>
      <c r="O13" s="151">
        <v>0</v>
      </c>
      <c r="P13" s="151">
        <v>0</v>
      </c>
      <c r="Q13" s="151">
        <v>0</v>
      </c>
      <c r="R13" s="151">
        <v>0</v>
      </c>
      <c r="S13" s="151">
        <v>0</v>
      </c>
      <c r="T13" s="151">
        <v>0</v>
      </c>
      <c r="U13" s="151">
        <v>0</v>
      </c>
      <c r="V13" s="151">
        <v>0</v>
      </c>
      <c r="W13" s="151">
        <v>0</v>
      </c>
      <c r="X13" s="151">
        <v>0</v>
      </c>
      <c r="Y13" s="151">
        <v>0</v>
      </c>
      <c r="Z13" s="125">
        <v>0</v>
      </c>
    </row>
    <row r="14" spans="1:26" ht="17" thickBot="1">
      <c r="A14" s="28">
        <v>1852</v>
      </c>
      <c r="B14" s="18">
        <v>0.1679095576536476</v>
      </c>
      <c r="C14" s="16">
        <v>0.69499999999999995</v>
      </c>
      <c r="D14" s="18">
        <v>0.53691947878382895</v>
      </c>
      <c r="E14" s="18">
        <v>0.85810810810810811</v>
      </c>
      <c r="F14" s="18">
        <f t="shared" si="0"/>
        <v>0.56448428613639612</v>
      </c>
      <c r="G14" s="108" t="str">
        <f t="shared" si="1"/>
        <v>Legitimate</v>
      </c>
      <c r="H14">
        <f t="shared" si="2"/>
        <v>1</v>
      </c>
      <c r="I14" s="30">
        <v>1852</v>
      </c>
      <c r="J14" s="125">
        <v>1</v>
      </c>
      <c r="K14" s="151">
        <v>1</v>
      </c>
      <c r="L14" s="151">
        <v>1</v>
      </c>
      <c r="M14" s="151">
        <v>1</v>
      </c>
      <c r="N14" s="125">
        <v>1</v>
      </c>
      <c r="O14" s="151">
        <v>1</v>
      </c>
      <c r="P14" s="151">
        <v>0</v>
      </c>
      <c r="Q14" s="151">
        <v>0</v>
      </c>
      <c r="R14" s="151">
        <v>0</v>
      </c>
      <c r="S14" s="151">
        <v>0</v>
      </c>
      <c r="T14" s="151">
        <v>0</v>
      </c>
      <c r="U14" s="151">
        <v>0</v>
      </c>
      <c r="V14" s="151">
        <v>0</v>
      </c>
      <c r="W14" s="151">
        <v>0</v>
      </c>
      <c r="X14" s="151">
        <v>0</v>
      </c>
      <c r="Y14" s="151">
        <v>0</v>
      </c>
      <c r="Z14" s="125">
        <v>0</v>
      </c>
    </row>
    <row r="15" spans="1:26" ht="17" thickBot="1">
      <c r="A15" s="28">
        <v>1856</v>
      </c>
      <c r="B15" s="18">
        <v>0.18443096550378074</v>
      </c>
      <c r="C15" s="16">
        <v>0.78900000000000003</v>
      </c>
      <c r="D15" s="18">
        <v>0.45322142680819549</v>
      </c>
      <c r="E15" s="18">
        <v>0.58783783783783783</v>
      </c>
      <c r="F15" s="18">
        <f t="shared" si="0"/>
        <v>0.50362255753745355</v>
      </c>
      <c r="G15" s="108" t="str">
        <f t="shared" si="1"/>
        <v>Illegitimate</v>
      </c>
      <c r="H15">
        <f t="shared" si="2"/>
        <v>0</v>
      </c>
      <c r="I15" s="30">
        <v>1856</v>
      </c>
      <c r="J15" s="125">
        <v>0</v>
      </c>
      <c r="K15" s="151">
        <v>0</v>
      </c>
      <c r="L15" s="151">
        <v>0</v>
      </c>
      <c r="M15" s="151">
        <v>0</v>
      </c>
      <c r="N15" s="125">
        <v>0</v>
      </c>
      <c r="O15" s="151">
        <v>0</v>
      </c>
      <c r="P15" s="151">
        <v>0</v>
      </c>
      <c r="Q15" s="151">
        <v>0</v>
      </c>
      <c r="R15" s="151">
        <v>0</v>
      </c>
      <c r="S15" s="151">
        <v>0</v>
      </c>
      <c r="T15" s="151">
        <v>0</v>
      </c>
      <c r="U15" s="151">
        <v>0</v>
      </c>
      <c r="V15" s="151">
        <v>0</v>
      </c>
      <c r="W15" s="151">
        <v>0</v>
      </c>
      <c r="X15" s="151">
        <v>0</v>
      </c>
      <c r="Y15" s="151">
        <v>0</v>
      </c>
      <c r="Z15" s="125">
        <v>0</v>
      </c>
    </row>
    <row r="16" spans="1:26" ht="17" thickBot="1">
      <c r="A16" s="28">
        <v>1860</v>
      </c>
      <c r="B16" s="18">
        <v>0.18341705633798491</v>
      </c>
      <c r="C16" s="16">
        <v>0.81200000000000006</v>
      </c>
      <c r="D16" s="18">
        <v>0.39824898569293188</v>
      </c>
      <c r="E16" s="18">
        <v>0.7142857142857143</v>
      </c>
      <c r="F16" s="18">
        <f t="shared" si="0"/>
        <v>0.52698793907915775</v>
      </c>
      <c r="G16" s="108" t="str">
        <f t="shared" si="1"/>
        <v>Legitimate</v>
      </c>
      <c r="H16">
        <f t="shared" si="2"/>
        <v>1</v>
      </c>
      <c r="I16" s="30">
        <v>1860</v>
      </c>
      <c r="J16" s="125">
        <v>1</v>
      </c>
      <c r="K16" s="151">
        <v>1</v>
      </c>
      <c r="L16" s="151">
        <v>0</v>
      </c>
      <c r="M16" s="151">
        <v>0</v>
      </c>
      <c r="N16" s="125">
        <v>0</v>
      </c>
      <c r="O16" s="151">
        <v>0</v>
      </c>
      <c r="P16" s="151">
        <v>0</v>
      </c>
      <c r="Q16" s="151">
        <v>0</v>
      </c>
      <c r="R16" s="151">
        <v>0</v>
      </c>
      <c r="S16" s="151">
        <v>0</v>
      </c>
      <c r="T16" s="151">
        <v>0</v>
      </c>
      <c r="U16" s="151">
        <v>0</v>
      </c>
      <c r="V16" s="151">
        <v>0</v>
      </c>
      <c r="W16" s="151">
        <v>0</v>
      </c>
      <c r="X16" s="151">
        <v>0</v>
      </c>
      <c r="Y16" s="151">
        <v>0</v>
      </c>
      <c r="Z16" s="125">
        <v>0</v>
      </c>
    </row>
    <row r="17" spans="1:26" ht="17" thickBot="1">
      <c r="A17" s="28">
        <v>1864</v>
      </c>
      <c r="B17" s="18">
        <v>0.16006111690440211</v>
      </c>
      <c r="C17" s="16">
        <v>0.73799999999999999</v>
      </c>
      <c r="D17" s="18">
        <v>0.55037220843672452</v>
      </c>
      <c r="E17" s="18">
        <v>0.90987124463519309</v>
      </c>
      <c r="F17" s="18">
        <f t="shared" si="0"/>
        <v>0.58957614249407997</v>
      </c>
      <c r="G17" s="108" t="str">
        <f t="shared" si="1"/>
        <v>Legitimate</v>
      </c>
      <c r="H17">
        <f t="shared" si="2"/>
        <v>1</v>
      </c>
      <c r="I17" s="30">
        <v>1864</v>
      </c>
      <c r="J17" s="125">
        <v>1</v>
      </c>
      <c r="K17" s="151">
        <v>1</v>
      </c>
      <c r="L17" s="151">
        <v>1</v>
      </c>
      <c r="M17" s="151">
        <v>1</v>
      </c>
      <c r="N17" s="125">
        <v>1</v>
      </c>
      <c r="O17" s="151">
        <v>1</v>
      </c>
      <c r="P17" s="151">
        <v>1</v>
      </c>
      <c r="Q17" s="151">
        <v>1</v>
      </c>
      <c r="R17" s="151">
        <v>0</v>
      </c>
      <c r="S17" s="151">
        <v>0</v>
      </c>
      <c r="T17" s="151">
        <v>0</v>
      </c>
      <c r="U17" s="151">
        <v>0</v>
      </c>
      <c r="V17" s="151">
        <v>0</v>
      </c>
      <c r="W17" s="151">
        <v>0</v>
      </c>
      <c r="X17" s="151">
        <v>0</v>
      </c>
      <c r="Y17" s="151">
        <v>0</v>
      </c>
      <c r="Z17" s="125">
        <v>0</v>
      </c>
    </row>
    <row r="18" spans="1:26" ht="17" thickBot="1">
      <c r="A18" s="28">
        <v>1868</v>
      </c>
      <c r="B18" s="18">
        <v>0.19788990363104964</v>
      </c>
      <c r="C18" s="16">
        <v>0.78100000000000003</v>
      </c>
      <c r="D18" s="18">
        <v>0.52665617898968708</v>
      </c>
      <c r="E18" s="18">
        <v>0.72789115646258506</v>
      </c>
      <c r="F18" s="18">
        <f t="shared" si="0"/>
        <v>0.55835930977083048</v>
      </c>
      <c r="G18" s="108" t="str">
        <f t="shared" si="1"/>
        <v>Legitimate</v>
      </c>
      <c r="H18">
        <f t="shared" si="2"/>
        <v>1</v>
      </c>
      <c r="I18" s="30">
        <v>1868</v>
      </c>
      <c r="J18" s="125">
        <v>1</v>
      </c>
      <c r="K18" s="151">
        <v>1</v>
      </c>
      <c r="L18" s="151">
        <v>1</v>
      </c>
      <c r="M18" s="151">
        <v>1</v>
      </c>
      <c r="N18" s="125">
        <v>1</v>
      </c>
      <c r="O18" s="151">
        <v>0</v>
      </c>
      <c r="P18" s="151">
        <v>0</v>
      </c>
      <c r="Q18" s="151">
        <v>0</v>
      </c>
      <c r="R18" s="151">
        <v>0</v>
      </c>
      <c r="S18" s="151">
        <v>0</v>
      </c>
      <c r="T18" s="151">
        <v>0</v>
      </c>
      <c r="U18" s="151">
        <v>0</v>
      </c>
      <c r="V18" s="151">
        <v>0</v>
      </c>
      <c r="W18" s="151">
        <v>0</v>
      </c>
      <c r="X18" s="151">
        <v>0</v>
      </c>
      <c r="Y18" s="151">
        <v>0</v>
      </c>
      <c r="Z18" s="125">
        <v>0</v>
      </c>
    </row>
    <row r="19" spans="1:26" ht="17" thickBot="1">
      <c r="A19" s="28">
        <v>1872</v>
      </c>
      <c r="B19" s="18">
        <v>0.22194370866313179</v>
      </c>
      <c r="C19" s="16">
        <v>0.71299999999999997</v>
      </c>
      <c r="D19" s="18">
        <v>0.55939054726368154</v>
      </c>
      <c r="E19" s="18">
        <v>0.81948424068767911</v>
      </c>
      <c r="F19" s="18">
        <f t="shared" si="0"/>
        <v>0.57845462415362314</v>
      </c>
      <c r="G19" s="108" t="str">
        <f t="shared" si="1"/>
        <v>Legitimate</v>
      </c>
      <c r="H19">
        <f t="shared" si="2"/>
        <v>1</v>
      </c>
      <c r="I19" s="30">
        <v>1872</v>
      </c>
      <c r="J19" s="125">
        <v>1</v>
      </c>
      <c r="K19" s="151">
        <v>1</v>
      </c>
      <c r="L19" s="151">
        <v>1</v>
      </c>
      <c r="M19" s="151">
        <v>1</v>
      </c>
      <c r="N19" s="125">
        <v>1</v>
      </c>
      <c r="O19" s="151">
        <v>1</v>
      </c>
      <c r="P19" s="151">
        <v>1</v>
      </c>
      <c r="Q19" s="151">
        <v>0</v>
      </c>
      <c r="R19" s="151">
        <v>0</v>
      </c>
      <c r="S19" s="151">
        <v>0</v>
      </c>
      <c r="T19" s="151">
        <v>0</v>
      </c>
      <c r="U19" s="151">
        <v>0</v>
      </c>
      <c r="V19" s="151">
        <v>0</v>
      </c>
      <c r="W19" s="151">
        <v>0</v>
      </c>
      <c r="X19" s="151">
        <v>0</v>
      </c>
      <c r="Y19" s="151">
        <v>0</v>
      </c>
      <c r="Z19" s="125">
        <v>0</v>
      </c>
    </row>
    <row r="20" spans="1:26" ht="17" thickBot="1">
      <c r="A20" s="28">
        <v>1876</v>
      </c>
      <c r="B20" s="18">
        <v>0.22524875176192866</v>
      </c>
      <c r="C20" s="16">
        <v>0.81799999999999995</v>
      </c>
      <c r="D20" s="18">
        <v>0.51526075462629173</v>
      </c>
      <c r="E20" s="18">
        <v>0.50135501355013545</v>
      </c>
      <c r="F20" s="18">
        <f t="shared" si="0"/>
        <v>0.51496612998458891</v>
      </c>
      <c r="G20" s="108" t="str">
        <f t="shared" si="1"/>
        <v>Legitimate</v>
      </c>
      <c r="H20">
        <f t="shared" si="2"/>
        <v>1</v>
      </c>
      <c r="I20" s="30">
        <v>1876</v>
      </c>
      <c r="J20" s="125">
        <v>1</v>
      </c>
      <c r="K20" s="151">
        <v>0</v>
      </c>
      <c r="L20" s="151">
        <v>0</v>
      </c>
      <c r="M20" s="151">
        <v>0</v>
      </c>
      <c r="N20" s="125">
        <v>0</v>
      </c>
      <c r="O20" s="151">
        <v>0</v>
      </c>
      <c r="P20" s="151">
        <v>0</v>
      </c>
      <c r="Q20" s="151">
        <v>0</v>
      </c>
      <c r="R20" s="151">
        <v>0</v>
      </c>
      <c r="S20" s="151">
        <v>0</v>
      </c>
      <c r="T20" s="151">
        <v>0</v>
      </c>
      <c r="U20" s="151">
        <v>0</v>
      </c>
      <c r="V20" s="151">
        <v>0</v>
      </c>
      <c r="W20" s="151">
        <v>0</v>
      </c>
      <c r="X20" s="151">
        <v>0</v>
      </c>
      <c r="Y20" s="151">
        <v>0</v>
      </c>
      <c r="Z20" s="125">
        <v>0</v>
      </c>
    </row>
    <row r="21" spans="1:26" ht="17" thickBot="1">
      <c r="A21" s="28">
        <v>1880</v>
      </c>
      <c r="B21" s="18">
        <v>0.22308527619228427</v>
      </c>
      <c r="C21" s="16">
        <v>0.79400000000000004</v>
      </c>
      <c r="D21" s="18">
        <v>0.50011248593925761</v>
      </c>
      <c r="E21" s="18">
        <v>0.57994579945799463</v>
      </c>
      <c r="F21" s="18">
        <f t="shared" si="0"/>
        <v>0.52428589039738416</v>
      </c>
      <c r="G21" s="108" t="str">
        <f t="shared" si="1"/>
        <v>Legitimate</v>
      </c>
      <c r="H21">
        <f t="shared" si="2"/>
        <v>1</v>
      </c>
      <c r="I21" s="30">
        <v>1880</v>
      </c>
      <c r="J21" s="125">
        <v>1</v>
      </c>
      <c r="K21" s="151">
        <v>1</v>
      </c>
      <c r="L21" s="151">
        <v>0</v>
      </c>
      <c r="M21" s="151">
        <v>0</v>
      </c>
      <c r="N21" s="125">
        <v>0</v>
      </c>
      <c r="O21" s="151">
        <v>0</v>
      </c>
      <c r="P21" s="151">
        <v>0</v>
      </c>
      <c r="Q21" s="151">
        <v>0</v>
      </c>
      <c r="R21" s="151">
        <v>0</v>
      </c>
      <c r="S21" s="151">
        <v>0</v>
      </c>
      <c r="T21" s="151">
        <v>0</v>
      </c>
      <c r="U21" s="151">
        <v>0</v>
      </c>
      <c r="V21" s="151">
        <v>0</v>
      </c>
      <c r="W21" s="151">
        <v>0</v>
      </c>
      <c r="X21" s="151">
        <v>0</v>
      </c>
      <c r="Y21" s="151">
        <v>0</v>
      </c>
      <c r="Z21" s="125">
        <v>0</v>
      </c>
    </row>
    <row r="22" spans="1:26" ht="17" thickBot="1">
      <c r="A22" s="28">
        <v>1884</v>
      </c>
      <c r="B22" s="18">
        <v>0.22827163738851075</v>
      </c>
      <c r="C22" s="16">
        <v>0.77500000000000002</v>
      </c>
      <c r="D22" s="18">
        <v>0.50128561143679939</v>
      </c>
      <c r="E22" s="18">
        <v>0.54613466334164584</v>
      </c>
      <c r="F22" s="18">
        <f t="shared" si="0"/>
        <v>0.51267297804173895</v>
      </c>
      <c r="G22" s="108" t="str">
        <f t="shared" si="1"/>
        <v>Legitimate</v>
      </c>
      <c r="H22">
        <f t="shared" si="2"/>
        <v>1</v>
      </c>
      <c r="I22" s="30">
        <v>1884</v>
      </c>
      <c r="J22" s="125">
        <v>1</v>
      </c>
      <c r="K22" s="151">
        <v>0</v>
      </c>
      <c r="L22" s="151">
        <v>0</v>
      </c>
      <c r="M22" s="151">
        <v>0</v>
      </c>
      <c r="N22" s="125">
        <v>0</v>
      </c>
      <c r="O22" s="151">
        <v>0</v>
      </c>
      <c r="P22" s="151">
        <v>0</v>
      </c>
      <c r="Q22" s="151">
        <v>0</v>
      </c>
      <c r="R22" s="151">
        <v>0</v>
      </c>
      <c r="S22" s="151">
        <v>0</v>
      </c>
      <c r="T22" s="151">
        <v>0</v>
      </c>
      <c r="U22" s="151">
        <v>0</v>
      </c>
      <c r="V22" s="151">
        <v>0</v>
      </c>
      <c r="W22" s="151">
        <v>0</v>
      </c>
      <c r="X22" s="151">
        <v>0</v>
      </c>
      <c r="Y22" s="151">
        <v>0</v>
      </c>
      <c r="Z22" s="125">
        <v>0</v>
      </c>
    </row>
    <row r="23" spans="1:26" ht="17" thickBot="1">
      <c r="A23" s="28">
        <v>1888</v>
      </c>
      <c r="B23" s="18">
        <v>0.23002081388257409</v>
      </c>
      <c r="C23" s="16">
        <v>0.79300000000000004</v>
      </c>
      <c r="D23" s="18">
        <v>0.5040991073055201</v>
      </c>
      <c r="E23" s="18">
        <v>0.58104738154613467</v>
      </c>
      <c r="F23" s="18">
        <f t="shared" si="0"/>
        <v>0.52704182568355717</v>
      </c>
      <c r="G23" s="108" t="str">
        <f t="shared" si="1"/>
        <v>Legitimate</v>
      </c>
      <c r="H23">
        <f t="shared" si="2"/>
        <v>1</v>
      </c>
      <c r="I23" s="30">
        <v>1888</v>
      </c>
      <c r="J23" s="125">
        <v>1</v>
      </c>
      <c r="K23" s="151">
        <v>1</v>
      </c>
      <c r="L23" s="151">
        <v>0</v>
      </c>
      <c r="M23" s="151">
        <v>0</v>
      </c>
      <c r="N23" s="125">
        <v>0</v>
      </c>
      <c r="O23" s="151">
        <v>0</v>
      </c>
      <c r="P23" s="151">
        <v>0</v>
      </c>
      <c r="Q23" s="151">
        <v>0</v>
      </c>
      <c r="R23" s="151">
        <v>0</v>
      </c>
      <c r="S23" s="151">
        <v>0</v>
      </c>
      <c r="T23" s="151">
        <v>0</v>
      </c>
      <c r="U23" s="151">
        <v>0</v>
      </c>
      <c r="V23" s="151">
        <v>0</v>
      </c>
      <c r="W23" s="151">
        <v>0</v>
      </c>
      <c r="X23" s="151">
        <v>0</v>
      </c>
      <c r="Y23" s="151">
        <v>0</v>
      </c>
      <c r="Z23" s="125">
        <v>0</v>
      </c>
    </row>
    <row r="24" spans="1:26" ht="17" thickBot="1">
      <c r="A24" s="28">
        <v>1892</v>
      </c>
      <c r="B24" s="18">
        <v>0.24088005747885047</v>
      </c>
      <c r="C24" s="16">
        <v>0.747</v>
      </c>
      <c r="D24" s="18">
        <v>0.47192729125966193</v>
      </c>
      <c r="E24" s="18">
        <v>0.62387387387387383</v>
      </c>
      <c r="F24" s="18">
        <f t="shared" si="0"/>
        <v>0.52092030565309655</v>
      </c>
      <c r="G24" s="108" t="str">
        <f t="shared" si="1"/>
        <v>Legitimate</v>
      </c>
      <c r="H24">
        <f t="shared" si="2"/>
        <v>1</v>
      </c>
      <c r="I24" s="30">
        <v>1892</v>
      </c>
      <c r="J24" s="125">
        <v>1</v>
      </c>
      <c r="K24" s="151">
        <v>1</v>
      </c>
      <c r="L24" s="151">
        <v>0</v>
      </c>
      <c r="M24" s="151">
        <v>0</v>
      </c>
      <c r="N24" s="125">
        <v>0</v>
      </c>
      <c r="O24" s="151">
        <v>0</v>
      </c>
      <c r="P24" s="151">
        <v>0</v>
      </c>
      <c r="Q24" s="151">
        <v>0</v>
      </c>
      <c r="R24" s="151">
        <v>0</v>
      </c>
      <c r="S24" s="151">
        <v>0</v>
      </c>
      <c r="T24" s="151">
        <v>0</v>
      </c>
      <c r="U24" s="151">
        <v>0</v>
      </c>
      <c r="V24" s="151">
        <v>0</v>
      </c>
      <c r="W24" s="151">
        <v>0</v>
      </c>
      <c r="X24" s="151">
        <v>0</v>
      </c>
      <c r="Y24" s="151">
        <v>0</v>
      </c>
      <c r="Z24" s="125">
        <v>0</v>
      </c>
    </row>
    <row r="25" spans="1:26" ht="17" thickBot="1">
      <c r="A25" s="28">
        <v>1896</v>
      </c>
      <c r="B25" s="18">
        <v>0.24322539231516729</v>
      </c>
      <c r="C25" s="17">
        <v>0.79300000000000004</v>
      </c>
      <c r="D25" s="18">
        <v>0.52217327459618212</v>
      </c>
      <c r="E25" s="18">
        <v>0.60626398210290833</v>
      </c>
      <c r="F25" s="18">
        <f t="shared" si="0"/>
        <v>0.54116566225356455</v>
      </c>
      <c r="G25" s="108" t="str">
        <f t="shared" si="1"/>
        <v>Legitimate</v>
      </c>
      <c r="H25">
        <f t="shared" si="2"/>
        <v>1</v>
      </c>
      <c r="I25" s="30">
        <v>1896</v>
      </c>
      <c r="J25" s="125">
        <v>1</v>
      </c>
      <c r="K25" s="151">
        <v>1</v>
      </c>
      <c r="L25" s="151">
        <v>1</v>
      </c>
      <c r="M25" s="151">
        <v>1</v>
      </c>
      <c r="N25" s="125">
        <v>0</v>
      </c>
      <c r="O25" s="151">
        <v>0</v>
      </c>
      <c r="P25" s="151">
        <v>0</v>
      </c>
      <c r="Q25" s="151">
        <v>0</v>
      </c>
      <c r="R25" s="151">
        <v>0</v>
      </c>
      <c r="S25" s="151">
        <v>0</v>
      </c>
      <c r="T25" s="151">
        <v>0</v>
      </c>
      <c r="U25" s="151">
        <v>0</v>
      </c>
      <c r="V25" s="151">
        <v>0</v>
      </c>
      <c r="W25" s="151">
        <v>0</v>
      </c>
      <c r="X25" s="151">
        <v>0</v>
      </c>
      <c r="Y25" s="151">
        <v>0</v>
      </c>
      <c r="Z25" s="125">
        <v>0</v>
      </c>
    </row>
    <row r="26" spans="1:26" ht="17" thickBot="1">
      <c r="A26" s="28">
        <v>1900</v>
      </c>
      <c r="B26" s="18">
        <v>0.24374720231342112</v>
      </c>
      <c r="C26" s="17">
        <v>0.73199999999999998</v>
      </c>
      <c r="D26" s="18">
        <v>0.53154875717017214</v>
      </c>
      <c r="E26" s="18">
        <v>0.65324384787472034</v>
      </c>
      <c r="F26" s="18">
        <f t="shared" si="0"/>
        <v>0.54013495183957838</v>
      </c>
      <c r="G26" s="108" t="str">
        <f t="shared" si="1"/>
        <v>Legitimate</v>
      </c>
      <c r="H26">
        <f t="shared" si="2"/>
        <v>1</v>
      </c>
      <c r="I26" s="30">
        <v>1900</v>
      </c>
      <c r="J26" s="125">
        <v>1</v>
      </c>
      <c r="K26" s="151">
        <v>1</v>
      </c>
      <c r="L26" s="151">
        <v>1</v>
      </c>
      <c r="M26" s="151">
        <v>1</v>
      </c>
      <c r="N26" s="125">
        <v>0</v>
      </c>
      <c r="O26" s="151">
        <v>0</v>
      </c>
      <c r="P26" s="151">
        <v>0</v>
      </c>
      <c r="Q26" s="151">
        <v>0</v>
      </c>
      <c r="R26" s="151">
        <v>0</v>
      </c>
      <c r="S26" s="151">
        <v>0</v>
      </c>
      <c r="T26" s="151">
        <v>0</v>
      </c>
      <c r="U26" s="151">
        <v>0</v>
      </c>
      <c r="V26" s="151">
        <v>0</v>
      </c>
      <c r="W26" s="151">
        <v>0</v>
      </c>
      <c r="X26" s="151">
        <v>0</v>
      </c>
      <c r="Y26" s="151">
        <v>0</v>
      </c>
      <c r="Z26" s="125">
        <v>0</v>
      </c>
    </row>
    <row r="27" spans="1:26" ht="17" thickBot="1">
      <c r="A27" s="28">
        <v>1904</v>
      </c>
      <c r="B27" s="18">
        <v>0.23704991994946709</v>
      </c>
      <c r="C27" s="17">
        <v>0.65200000000000002</v>
      </c>
      <c r="D27" s="18">
        <v>0.60017305120742548</v>
      </c>
      <c r="E27" s="18">
        <v>0.70588235294117652</v>
      </c>
      <c r="F27" s="18">
        <f t="shared" si="0"/>
        <v>0.54877633102451728</v>
      </c>
      <c r="G27" s="108" t="str">
        <f t="shared" si="1"/>
        <v>Legitimate</v>
      </c>
      <c r="H27">
        <f t="shared" si="2"/>
        <v>1</v>
      </c>
      <c r="I27" s="30">
        <v>1904</v>
      </c>
      <c r="J27" s="125">
        <v>1</v>
      </c>
      <c r="K27" s="151">
        <v>1</v>
      </c>
      <c r="L27" s="151">
        <v>1</v>
      </c>
      <c r="M27" s="151">
        <v>1</v>
      </c>
      <c r="N27" s="125">
        <v>0</v>
      </c>
      <c r="O27" s="151">
        <v>0</v>
      </c>
      <c r="P27" s="151">
        <v>0</v>
      </c>
      <c r="Q27" s="151">
        <v>0</v>
      </c>
      <c r="R27" s="151">
        <v>0</v>
      </c>
      <c r="S27" s="151">
        <v>0</v>
      </c>
      <c r="T27" s="151">
        <v>0</v>
      </c>
      <c r="U27" s="151">
        <v>0</v>
      </c>
      <c r="V27" s="151">
        <v>0</v>
      </c>
      <c r="W27" s="151">
        <v>0</v>
      </c>
      <c r="X27" s="151">
        <v>0</v>
      </c>
      <c r="Y27" s="151">
        <v>0</v>
      </c>
      <c r="Z27" s="125">
        <v>0</v>
      </c>
    </row>
    <row r="28" spans="1:26" ht="17" thickBot="1">
      <c r="A28" s="28">
        <v>1908</v>
      </c>
      <c r="B28" s="18">
        <v>0.24261238845832059</v>
      </c>
      <c r="C28" s="17">
        <v>0.65400000000000003</v>
      </c>
      <c r="D28" s="18">
        <v>0.54508022149652136</v>
      </c>
      <c r="E28" s="18">
        <v>0.6645962732919255</v>
      </c>
      <c r="F28" s="18">
        <f t="shared" si="0"/>
        <v>0.52657222081169186</v>
      </c>
      <c r="G28" s="108" t="str">
        <f t="shared" si="1"/>
        <v>Legitimate</v>
      </c>
      <c r="H28">
        <f t="shared" si="2"/>
        <v>1</v>
      </c>
      <c r="I28" s="30">
        <v>1908</v>
      </c>
      <c r="J28" s="125">
        <v>1</v>
      </c>
      <c r="K28" s="151">
        <v>1</v>
      </c>
      <c r="L28" s="151">
        <v>0</v>
      </c>
      <c r="M28" s="151">
        <v>0</v>
      </c>
      <c r="N28" s="125">
        <v>0</v>
      </c>
      <c r="O28" s="151">
        <v>0</v>
      </c>
      <c r="P28" s="151">
        <v>0</v>
      </c>
      <c r="Q28" s="151">
        <v>0</v>
      </c>
      <c r="R28" s="151">
        <v>0</v>
      </c>
      <c r="S28" s="151">
        <v>0</v>
      </c>
      <c r="T28" s="151">
        <v>0</v>
      </c>
      <c r="U28" s="151">
        <v>0</v>
      </c>
      <c r="V28" s="151">
        <v>0</v>
      </c>
      <c r="W28" s="151">
        <v>0</v>
      </c>
      <c r="X28" s="151">
        <v>0</v>
      </c>
      <c r="Y28" s="151">
        <v>0</v>
      </c>
      <c r="Z28" s="125">
        <v>0</v>
      </c>
    </row>
    <row r="29" spans="1:26" ht="17" thickBot="1">
      <c r="A29" s="28">
        <v>1912</v>
      </c>
      <c r="B29" s="18">
        <v>0.24933974620010804</v>
      </c>
      <c r="C29" s="17">
        <v>0.58799999999999997</v>
      </c>
      <c r="D29" s="18">
        <v>0.45281933256616802</v>
      </c>
      <c r="E29" s="18">
        <v>0.8192090395480226</v>
      </c>
      <c r="F29" s="18">
        <f t="shared" si="0"/>
        <v>0.52734202957857468</v>
      </c>
      <c r="G29" s="108" t="str">
        <f t="shared" si="1"/>
        <v>Legitimate</v>
      </c>
      <c r="H29">
        <f t="shared" si="2"/>
        <v>1</v>
      </c>
      <c r="I29" s="30">
        <v>1912</v>
      </c>
      <c r="J29" s="125">
        <v>1</v>
      </c>
      <c r="K29" s="151">
        <v>1</v>
      </c>
      <c r="L29" s="151">
        <v>0</v>
      </c>
      <c r="M29" s="151">
        <v>0</v>
      </c>
      <c r="N29" s="125">
        <v>0</v>
      </c>
      <c r="O29" s="151">
        <v>0</v>
      </c>
      <c r="P29" s="151">
        <v>0</v>
      </c>
      <c r="Q29" s="151">
        <v>0</v>
      </c>
      <c r="R29" s="151">
        <v>0</v>
      </c>
      <c r="S29" s="151">
        <v>0</v>
      </c>
      <c r="T29" s="151">
        <v>0</v>
      </c>
      <c r="U29" s="151">
        <v>0</v>
      </c>
      <c r="V29" s="151">
        <v>0</v>
      </c>
      <c r="W29" s="151">
        <v>0</v>
      </c>
      <c r="X29" s="151">
        <v>0</v>
      </c>
      <c r="Y29" s="151">
        <v>0</v>
      </c>
      <c r="Z29" s="125">
        <v>0</v>
      </c>
    </row>
    <row r="30" spans="1:26" ht="17" thickBot="1">
      <c r="A30" s="28">
        <v>1916</v>
      </c>
      <c r="B30" s="18">
        <v>0.2861354247346285</v>
      </c>
      <c r="C30" s="17">
        <v>0.61599999999999999</v>
      </c>
      <c r="D30" s="18">
        <v>0.51635170306665157</v>
      </c>
      <c r="E30" s="18">
        <v>0.5216572504708098</v>
      </c>
      <c r="F30" s="18">
        <f t="shared" si="0"/>
        <v>0.48503609456802244</v>
      </c>
      <c r="G30" s="108" t="str">
        <f t="shared" si="1"/>
        <v>Illegitimate</v>
      </c>
      <c r="H30">
        <f t="shared" si="2"/>
        <v>0</v>
      </c>
      <c r="I30" s="30">
        <v>1916</v>
      </c>
      <c r="J30" s="125">
        <v>0</v>
      </c>
      <c r="K30" s="151">
        <v>0</v>
      </c>
      <c r="L30" s="151">
        <v>0</v>
      </c>
      <c r="M30" s="151">
        <v>0</v>
      </c>
      <c r="N30" s="125">
        <v>0</v>
      </c>
      <c r="O30" s="151">
        <v>0</v>
      </c>
      <c r="P30" s="151">
        <v>0</v>
      </c>
      <c r="Q30" s="151">
        <v>0</v>
      </c>
      <c r="R30" s="151">
        <v>0</v>
      </c>
      <c r="S30" s="151">
        <v>0</v>
      </c>
      <c r="T30" s="151">
        <v>0</v>
      </c>
      <c r="U30" s="151">
        <v>0</v>
      </c>
      <c r="V30" s="151">
        <v>0</v>
      </c>
      <c r="W30" s="151">
        <v>0</v>
      </c>
      <c r="X30" s="151">
        <v>0</v>
      </c>
      <c r="Y30" s="151">
        <v>0</v>
      </c>
      <c r="Z30" s="125">
        <v>0</v>
      </c>
    </row>
    <row r="31" spans="1:26" ht="17" thickBot="1">
      <c r="A31" s="28">
        <v>1920</v>
      </c>
      <c r="B31" s="18">
        <v>0.48469596684033944</v>
      </c>
      <c r="C31" s="17">
        <v>0.49199999999999999</v>
      </c>
      <c r="D31" s="18">
        <v>0.63853181979986551</v>
      </c>
      <c r="E31" s="18">
        <v>0.76082862523540484</v>
      </c>
      <c r="F31" s="18">
        <f t="shared" si="0"/>
        <v>0.59401410296890245</v>
      </c>
      <c r="G31" s="108" t="str">
        <f t="shared" si="1"/>
        <v>Legitimate</v>
      </c>
      <c r="H31">
        <f t="shared" si="2"/>
        <v>1</v>
      </c>
      <c r="I31" s="30">
        <v>1920</v>
      </c>
      <c r="J31" s="125">
        <v>1</v>
      </c>
      <c r="K31" s="151">
        <v>1</v>
      </c>
      <c r="L31" s="151">
        <v>1</v>
      </c>
      <c r="M31" s="151">
        <v>1</v>
      </c>
      <c r="N31" s="125">
        <v>1</v>
      </c>
      <c r="O31" s="151">
        <v>1</v>
      </c>
      <c r="P31" s="151">
        <v>1</v>
      </c>
      <c r="Q31" s="151">
        <v>1</v>
      </c>
      <c r="R31" s="151">
        <v>1</v>
      </c>
      <c r="S31" s="151">
        <v>0</v>
      </c>
      <c r="T31" s="151">
        <v>0</v>
      </c>
      <c r="U31" s="151">
        <v>0</v>
      </c>
      <c r="V31" s="151">
        <v>0</v>
      </c>
      <c r="W31" s="151">
        <v>0</v>
      </c>
      <c r="X31" s="151">
        <v>0</v>
      </c>
      <c r="Y31" s="151">
        <v>0</v>
      </c>
      <c r="Z31" s="125">
        <v>0</v>
      </c>
    </row>
    <row r="32" spans="1:26" ht="17" thickBot="1">
      <c r="A32" s="28">
        <v>1924</v>
      </c>
      <c r="B32" s="18">
        <v>0.54807657972254098</v>
      </c>
      <c r="C32" s="17">
        <v>0.46899999999999997</v>
      </c>
      <c r="D32" s="18">
        <v>0.54329647546648241</v>
      </c>
      <c r="E32" s="18">
        <v>0.71939736346516003</v>
      </c>
      <c r="F32" s="18">
        <f t="shared" si="0"/>
        <v>0.56994260466354585</v>
      </c>
      <c r="G32" s="108" t="str">
        <f t="shared" si="1"/>
        <v>Legitimate</v>
      </c>
      <c r="H32">
        <f t="shared" si="2"/>
        <v>1</v>
      </c>
      <c r="I32" s="30">
        <v>1924</v>
      </c>
      <c r="J32" s="125">
        <v>1</v>
      </c>
      <c r="K32" s="151">
        <v>1</v>
      </c>
      <c r="L32" s="151">
        <v>1</v>
      </c>
      <c r="M32" s="151">
        <v>1</v>
      </c>
      <c r="N32" s="125">
        <v>1</v>
      </c>
      <c r="O32" s="151">
        <v>1</v>
      </c>
      <c r="P32" s="151">
        <v>0</v>
      </c>
      <c r="Q32" s="151">
        <v>0</v>
      </c>
      <c r="R32" s="151">
        <v>0</v>
      </c>
      <c r="S32" s="151">
        <v>0</v>
      </c>
      <c r="T32" s="151">
        <v>0</v>
      </c>
      <c r="U32" s="151">
        <v>0</v>
      </c>
      <c r="V32" s="151">
        <v>0</v>
      </c>
      <c r="W32" s="151">
        <v>0</v>
      </c>
      <c r="X32" s="151">
        <v>0</v>
      </c>
      <c r="Y32" s="151">
        <v>0</v>
      </c>
      <c r="Z32" s="125">
        <v>0</v>
      </c>
    </row>
    <row r="33" spans="1:26" ht="17" thickBot="1">
      <c r="A33" s="28">
        <v>1928</v>
      </c>
      <c r="B33" s="18">
        <v>0.53569199137863077</v>
      </c>
      <c r="C33" s="17">
        <v>0.56899999999999995</v>
      </c>
      <c r="D33" s="18">
        <v>0.58797541298501732</v>
      </c>
      <c r="E33" s="18">
        <v>0.83615819209039544</v>
      </c>
      <c r="F33" s="18">
        <f t="shared" si="0"/>
        <v>0.63220639911351084</v>
      </c>
      <c r="G33" s="108" t="str">
        <f t="shared" si="1"/>
        <v>Legitimate</v>
      </c>
      <c r="H33">
        <f t="shared" si="2"/>
        <v>1</v>
      </c>
      <c r="I33" s="30">
        <v>1928</v>
      </c>
      <c r="J33" s="125">
        <v>1</v>
      </c>
      <c r="K33" s="151">
        <v>1</v>
      </c>
      <c r="L33" s="151">
        <v>1</v>
      </c>
      <c r="M33" s="151">
        <v>1</v>
      </c>
      <c r="N33" s="125">
        <v>1</v>
      </c>
      <c r="O33" s="151">
        <v>1</v>
      </c>
      <c r="P33" s="151">
        <v>1</v>
      </c>
      <c r="Q33" s="151">
        <v>1</v>
      </c>
      <c r="R33" s="151">
        <v>1</v>
      </c>
      <c r="S33" s="151">
        <v>1</v>
      </c>
      <c r="T33" s="151">
        <v>1</v>
      </c>
      <c r="U33" s="151">
        <v>1</v>
      </c>
      <c r="V33" s="151">
        <v>1</v>
      </c>
      <c r="W33" s="151">
        <v>0</v>
      </c>
      <c r="X33" s="151">
        <v>0</v>
      </c>
      <c r="Y33" s="151">
        <v>0</v>
      </c>
      <c r="Z33" s="125">
        <v>0</v>
      </c>
    </row>
    <row r="34" spans="1:26" ht="17" thickBot="1">
      <c r="A34" s="28">
        <v>1932</v>
      </c>
      <c r="B34" s="18">
        <v>0.55195290982691469</v>
      </c>
      <c r="C34" s="17">
        <v>0.56899999999999995</v>
      </c>
      <c r="D34" s="18">
        <v>0.57314714820302881</v>
      </c>
      <c r="E34" s="18">
        <v>0.88888888888888884</v>
      </c>
      <c r="F34" s="18">
        <f t="shared" si="0"/>
        <v>0.64574723672970813</v>
      </c>
      <c r="G34" s="108" t="str">
        <f t="shared" si="1"/>
        <v>Legitimate</v>
      </c>
      <c r="H34">
        <f t="shared" si="2"/>
        <v>1</v>
      </c>
      <c r="I34" s="30">
        <v>1932</v>
      </c>
      <c r="J34" s="125">
        <v>1</v>
      </c>
      <c r="K34" s="151">
        <v>1</v>
      </c>
      <c r="L34" s="151">
        <v>1</v>
      </c>
      <c r="M34" s="151">
        <v>1</v>
      </c>
      <c r="N34" s="125">
        <v>1</v>
      </c>
      <c r="O34" s="151">
        <v>1</v>
      </c>
      <c r="P34" s="151">
        <v>1</v>
      </c>
      <c r="Q34" s="151">
        <v>1</v>
      </c>
      <c r="R34" s="151">
        <v>1</v>
      </c>
      <c r="S34" s="151">
        <v>1</v>
      </c>
      <c r="T34" s="151">
        <v>1</v>
      </c>
      <c r="U34" s="151">
        <v>1</v>
      </c>
      <c r="V34" s="151">
        <v>1</v>
      </c>
      <c r="W34" s="151">
        <v>1</v>
      </c>
      <c r="X34" s="151">
        <v>0</v>
      </c>
      <c r="Y34" s="151">
        <v>0</v>
      </c>
      <c r="Z34" s="125">
        <v>0</v>
      </c>
    </row>
    <row r="35" spans="1:26" ht="17" thickBot="1">
      <c r="A35" s="28">
        <v>1936</v>
      </c>
      <c r="B35" s="18">
        <v>0.55739054783204667</v>
      </c>
      <c r="C35" s="17">
        <v>0.61</v>
      </c>
      <c r="D35" s="18">
        <v>0.60796985563125727</v>
      </c>
      <c r="E35" s="18">
        <v>0.98493408662900184</v>
      </c>
      <c r="F35" s="18">
        <f t="shared" si="0"/>
        <v>0.69007362252307636</v>
      </c>
      <c r="G35" s="108" t="str">
        <f t="shared" si="1"/>
        <v>Legitimate</v>
      </c>
      <c r="H35">
        <f t="shared" si="2"/>
        <v>1</v>
      </c>
      <c r="I35" s="30">
        <v>1936</v>
      </c>
      <c r="J35" s="125">
        <v>1</v>
      </c>
      <c r="K35" s="151">
        <v>1</v>
      </c>
      <c r="L35" s="151">
        <v>1</v>
      </c>
      <c r="M35" s="151">
        <v>1</v>
      </c>
      <c r="N35" s="125">
        <v>1</v>
      </c>
      <c r="O35" s="151">
        <v>1</v>
      </c>
      <c r="P35" s="151">
        <v>1</v>
      </c>
      <c r="Q35" s="151">
        <v>1</v>
      </c>
      <c r="R35" s="151">
        <v>1</v>
      </c>
      <c r="S35" s="151">
        <v>1</v>
      </c>
      <c r="T35" s="151">
        <v>1</v>
      </c>
      <c r="U35" s="151">
        <v>1</v>
      </c>
      <c r="V35" s="151">
        <v>1</v>
      </c>
      <c r="W35" s="151">
        <v>1</v>
      </c>
      <c r="X35" s="151">
        <v>1</v>
      </c>
      <c r="Y35" s="151">
        <v>1</v>
      </c>
      <c r="Z35" s="125">
        <v>1</v>
      </c>
    </row>
    <row r="36" spans="1:26" ht="17" thickBot="1">
      <c r="A36" s="28">
        <v>1940</v>
      </c>
      <c r="B36" s="18">
        <v>0.56064602144293774</v>
      </c>
      <c r="C36" s="17">
        <v>0.625</v>
      </c>
      <c r="D36" s="18">
        <v>0.54828866807186594</v>
      </c>
      <c r="E36" s="18">
        <v>0.84557438794726936</v>
      </c>
      <c r="F36" s="18">
        <f t="shared" si="0"/>
        <v>0.64487726936551826</v>
      </c>
      <c r="G36" s="108" t="str">
        <f t="shared" si="1"/>
        <v>Legitimate</v>
      </c>
      <c r="H36">
        <f t="shared" si="2"/>
        <v>1</v>
      </c>
      <c r="I36" s="30">
        <v>1940</v>
      </c>
      <c r="J36" s="125">
        <v>1</v>
      </c>
      <c r="K36" s="151">
        <v>1</v>
      </c>
      <c r="L36" s="151">
        <v>1</v>
      </c>
      <c r="M36" s="151">
        <v>1</v>
      </c>
      <c r="N36" s="125">
        <v>1</v>
      </c>
      <c r="O36" s="151">
        <v>1</v>
      </c>
      <c r="P36" s="151">
        <v>1</v>
      </c>
      <c r="Q36" s="151">
        <v>1</v>
      </c>
      <c r="R36" s="151">
        <v>1</v>
      </c>
      <c r="S36" s="151">
        <v>1</v>
      </c>
      <c r="T36" s="151">
        <v>1</v>
      </c>
      <c r="U36" s="151">
        <v>1</v>
      </c>
      <c r="V36" s="151">
        <v>1</v>
      </c>
      <c r="W36" s="151">
        <v>1</v>
      </c>
      <c r="X36" s="151">
        <v>0</v>
      </c>
      <c r="Y36" s="151">
        <v>0</v>
      </c>
      <c r="Z36" s="125">
        <v>0</v>
      </c>
    </row>
    <row r="37" spans="1:26" ht="17" thickBot="1">
      <c r="A37" s="28">
        <v>1944</v>
      </c>
      <c r="B37" s="18">
        <v>0.57452410850781699</v>
      </c>
      <c r="C37" s="17">
        <v>0.55900000000000005</v>
      </c>
      <c r="D37" s="18">
        <v>0.53329446549785531</v>
      </c>
      <c r="E37" s="18">
        <v>0.81355932203389836</v>
      </c>
      <c r="F37" s="18">
        <f t="shared" si="0"/>
        <v>0.62009447400989259</v>
      </c>
      <c r="G37" s="108" t="str">
        <f t="shared" si="1"/>
        <v>Legitimate</v>
      </c>
      <c r="H37">
        <f t="shared" si="2"/>
        <v>1</v>
      </c>
      <c r="I37" s="30">
        <v>1944</v>
      </c>
      <c r="J37" s="125">
        <v>1</v>
      </c>
      <c r="K37" s="151">
        <v>1</v>
      </c>
      <c r="L37" s="151">
        <v>1</v>
      </c>
      <c r="M37" s="151">
        <v>1</v>
      </c>
      <c r="N37" s="125">
        <v>1</v>
      </c>
      <c r="O37" s="151">
        <v>1</v>
      </c>
      <c r="P37" s="151">
        <v>1</v>
      </c>
      <c r="Q37" s="151">
        <v>1</v>
      </c>
      <c r="R37" s="151">
        <v>1</v>
      </c>
      <c r="S37" s="151">
        <v>1</v>
      </c>
      <c r="T37" s="151">
        <v>1</v>
      </c>
      <c r="U37" s="151">
        <v>1</v>
      </c>
      <c r="V37" s="151">
        <v>0</v>
      </c>
      <c r="W37" s="151">
        <v>0</v>
      </c>
      <c r="X37" s="151">
        <v>0</v>
      </c>
      <c r="Y37" s="151">
        <v>0</v>
      </c>
      <c r="Z37" s="125">
        <v>0</v>
      </c>
    </row>
    <row r="38" spans="1:26" ht="17" thickBot="1">
      <c r="A38" s="28">
        <v>1948</v>
      </c>
      <c r="B38" s="18">
        <v>0.58576726472013407</v>
      </c>
      <c r="C38" s="17">
        <v>0.53</v>
      </c>
      <c r="D38" s="18">
        <v>0.4951263463980014</v>
      </c>
      <c r="E38" s="18">
        <v>0.57062146892655363</v>
      </c>
      <c r="F38" s="18">
        <f t="shared" si="0"/>
        <v>0.5453787700111723</v>
      </c>
      <c r="G38" s="108" t="str">
        <f t="shared" si="1"/>
        <v>Legitimate</v>
      </c>
      <c r="H38">
        <f t="shared" si="2"/>
        <v>1</v>
      </c>
      <c r="I38" s="30">
        <v>1948</v>
      </c>
      <c r="J38" s="125">
        <v>1</v>
      </c>
      <c r="K38" s="151">
        <v>1</v>
      </c>
      <c r="L38" s="151">
        <v>1</v>
      </c>
      <c r="M38" s="151">
        <v>1</v>
      </c>
      <c r="N38" s="125">
        <v>0</v>
      </c>
      <c r="O38" s="151">
        <v>0</v>
      </c>
      <c r="P38" s="151">
        <v>0</v>
      </c>
      <c r="Q38" s="151">
        <v>0</v>
      </c>
      <c r="R38" s="151">
        <v>0</v>
      </c>
      <c r="S38" s="151">
        <v>0</v>
      </c>
      <c r="T38" s="151">
        <v>0</v>
      </c>
      <c r="U38" s="151">
        <v>0</v>
      </c>
      <c r="V38" s="151">
        <v>0</v>
      </c>
      <c r="W38" s="151">
        <v>0</v>
      </c>
      <c r="X38" s="151">
        <v>0</v>
      </c>
      <c r="Y38" s="151">
        <v>0</v>
      </c>
      <c r="Z38" s="125">
        <v>0</v>
      </c>
    </row>
    <row r="39" spans="1:26" ht="17" thickBot="1">
      <c r="A39" s="28">
        <v>1952</v>
      </c>
      <c r="B39" s="18">
        <v>0.5837604212591716</v>
      </c>
      <c r="C39" s="17">
        <v>0.63300000000000001</v>
      </c>
      <c r="D39" s="18">
        <v>0.55359695866909275</v>
      </c>
      <c r="E39" s="18">
        <v>0.83239171374764598</v>
      </c>
      <c r="F39" s="18">
        <f t="shared" si="0"/>
        <v>0.65068727341897759</v>
      </c>
      <c r="G39" s="108" t="str">
        <f t="shared" si="1"/>
        <v>Legitimate</v>
      </c>
      <c r="H39">
        <f t="shared" si="2"/>
        <v>1</v>
      </c>
      <c r="I39" s="30">
        <v>1952</v>
      </c>
      <c r="J39" s="125">
        <v>1</v>
      </c>
      <c r="K39" s="151">
        <v>1</v>
      </c>
      <c r="L39" s="151">
        <v>1</v>
      </c>
      <c r="M39" s="151">
        <v>1</v>
      </c>
      <c r="N39" s="125">
        <v>1</v>
      </c>
      <c r="O39" s="151">
        <v>1</v>
      </c>
      <c r="P39" s="151">
        <v>1</v>
      </c>
      <c r="Q39" s="151">
        <v>1</v>
      </c>
      <c r="R39" s="151">
        <v>1</v>
      </c>
      <c r="S39" s="151">
        <v>1</v>
      </c>
      <c r="T39" s="151">
        <v>1</v>
      </c>
      <c r="U39" s="151">
        <v>1</v>
      </c>
      <c r="V39" s="151">
        <v>1</v>
      </c>
      <c r="W39" s="151">
        <v>1</v>
      </c>
      <c r="X39" s="151">
        <v>1</v>
      </c>
      <c r="Y39" s="151">
        <v>0</v>
      </c>
      <c r="Z39" s="125">
        <v>0</v>
      </c>
    </row>
    <row r="40" spans="1:26" ht="17" thickBot="1">
      <c r="A40" s="28">
        <v>1956</v>
      </c>
      <c r="B40" s="18">
        <v>0.57732664880872431</v>
      </c>
      <c r="C40" s="17">
        <v>0.60499999999999998</v>
      </c>
      <c r="D40" s="18">
        <v>0.57360504296516035</v>
      </c>
      <c r="E40" s="18">
        <v>0.86226415094339626</v>
      </c>
      <c r="F40" s="18">
        <f t="shared" si="0"/>
        <v>0.65454896067932022</v>
      </c>
      <c r="G40" s="108" t="str">
        <f t="shared" si="1"/>
        <v>Legitimate</v>
      </c>
      <c r="H40">
        <f t="shared" si="2"/>
        <v>1</v>
      </c>
      <c r="I40" s="30">
        <v>1956</v>
      </c>
      <c r="J40" s="125">
        <v>1</v>
      </c>
      <c r="K40" s="151">
        <v>1</v>
      </c>
      <c r="L40" s="151">
        <v>1</v>
      </c>
      <c r="M40" s="151">
        <v>1</v>
      </c>
      <c r="N40" s="125">
        <v>1</v>
      </c>
      <c r="O40" s="151">
        <v>1</v>
      </c>
      <c r="P40" s="151">
        <v>1</v>
      </c>
      <c r="Q40" s="151">
        <v>1</v>
      </c>
      <c r="R40" s="151">
        <v>1</v>
      </c>
      <c r="S40" s="151">
        <v>1</v>
      </c>
      <c r="T40" s="151">
        <v>1</v>
      </c>
      <c r="U40" s="151">
        <v>1</v>
      </c>
      <c r="V40" s="151">
        <v>1</v>
      </c>
      <c r="W40" s="151">
        <v>1</v>
      </c>
      <c r="X40" s="151">
        <v>1</v>
      </c>
      <c r="Y40" s="151">
        <v>0</v>
      </c>
      <c r="Z40" s="125">
        <v>0</v>
      </c>
    </row>
    <row r="41" spans="1:26" ht="17" thickBot="1">
      <c r="A41" s="28">
        <v>1960</v>
      </c>
      <c r="B41" s="18">
        <v>0.57621225085133565</v>
      </c>
      <c r="C41" s="17">
        <v>0.63100000000000001</v>
      </c>
      <c r="D41" s="18">
        <v>0.49713812539950025</v>
      </c>
      <c r="E41" s="18">
        <v>0.56424581005586594</v>
      </c>
      <c r="F41" s="18">
        <f t="shared" si="0"/>
        <v>0.56714904657667542</v>
      </c>
      <c r="G41" s="108" t="str">
        <f t="shared" si="1"/>
        <v>Legitimate</v>
      </c>
      <c r="H41">
        <f t="shared" si="2"/>
        <v>1</v>
      </c>
      <c r="I41" s="30">
        <v>1960</v>
      </c>
      <c r="J41" s="125">
        <v>1</v>
      </c>
      <c r="K41" s="151">
        <v>1</v>
      </c>
      <c r="L41" s="151">
        <v>1</v>
      </c>
      <c r="M41" s="151">
        <v>1</v>
      </c>
      <c r="N41" s="125">
        <v>1</v>
      </c>
      <c r="O41" s="151">
        <v>1</v>
      </c>
      <c r="P41" s="151">
        <v>0</v>
      </c>
      <c r="Q41" s="151">
        <v>0</v>
      </c>
      <c r="R41" s="151">
        <v>0</v>
      </c>
      <c r="S41" s="151">
        <v>0</v>
      </c>
      <c r="T41" s="151">
        <v>0</v>
      </c>
      <c r="U41" s="151">
        <v>0</v>
      </c>
      <c r="V41" s="151">
        <v>0</v>
      </c>
      <c r="W41" s="151">
        <v>0</v>
      </c>
      <c r="X41" s="151">
        <v>0</v>
      </c>
      <c r="Y41" s="151">
        <v>0</v>
      </c>
      <c r="Z41" s="125">
        <v>0</v>
      </c>
    </row>
    <row r="42" spans="1:26" ht="17" thickBot="1">
      <c r="A42" s="28">
        <v>1964</v>
      </c>
      <c r="B42" s="18">
        <v>0.57028863306200317</v>
      </c>
      <c r="C42" s="17">
        <v>0.61899999999999999</v>
      </c>
      <c r="D42" s="18">
        <v>0.61523866586778508</v>
      </c>
      <c r="E42" s="18">
        <v>0.90334572490706322</v>
      </c>
      <c r="F42" s="18">
        <f t="shared" si="0"/>
        <v>0.67696825595921284</v>
      </c>
      <c r="G42" s="108" t="str">
        <f t="shared" si="1"/>
        <v>Legitimate</v>
      </c>
      <c r="H42">
        <f t="shared" si="2"/>
        <v>1</v>
      </c>
      <c r="I42" s="30">
        <v>1964</v>
      </c>
      <c r="J42" s="125">
        <v>1</v>
      </c>
      <c r="K42" s="151">
        <v>1</v>
      </c>
      <c r="L42" s="151">
        <v>1</v>
      </c>
      <c r="M42" s="151">
        <v>1</v>
      </c>
      <c r="N42" s="125">
        <v>1</v>
      </c>
      <c r="O42" s="151">
        <v>1</v>
      </c>
      <c r="P42" s="151">
        <v>1</v>
      </c>
      <c r="Q42" s="151">
        <v>1</v>
      </c>
      <c r="R42" s="151">
        <v>1</v>
      </c>
      <c r="S42" s="151">
        <v>1</v>
      </c>
      <c r="T42" s="151">
        <v>1</v>
      </c>
      <c r="U42" s="151">
        <v>1</v>
      </c>
      <c r="V42" s="151">
        <v>1</v>
      </c>
      <c r="W42" s="151">
        <v>1</v>
      </c>
      <c r="X42" s="151">
        <v>1</v>
      </c>
      <c r="Y42" s="151">
        <v>1</v>
      </c>
      <c r="Z42" s="125">
        <v>1</v>
      </c>
    </row>
    <row r="43" spans="1:26" ht="17" thickBot="1">
      <c r="A43" s="28">
        <v>1968</v>
      </c>
      <c r="B43" s="18">
        <v>0.57669094400676735</v>
      </c>
      <c r="C43" s="17">
        <v>0.60799999999999998</v>
      </c>
      <c r="D43" s="18">
        <v>0.43523628247086693</v>
      </c>
      <c r="E43" s="18">
        <v>0.55947955390334569</v>
      </c>
      <c r="F43" s="18">
        <f t="shared" si="0"/>
        <v>0.54485169509524489</v>
      </c>
      <c r="G43" s="108" t="str">
        <f t="shared" si="1"/>
        <v>Legitimate</v>
      </c>
      <c r="H43">
        <f t="shared" si="2"/>
        <v>1</v>
      </c>
      <c r="I43" s="30">
        <v>1968</v>
      </c>
      <c r="J43" s="125">
        <v>1</v>
      </c>
      <c r="K43" s="151">
        <v>1</v>
      </c>
      <c r="L43" s="151">
        <v>1</v>
      </c>
      <c r="M43" s="151">
        <v>1</v>
      </c>
      <c r="N43" s="125">
        <v>0</v>
      </c>
      <c r="O43" s="151">
        <v>0</v>
      </c>
      <c r="P43" s="151">
        <v>0</v>
      </c>
      <c r="Q43" s="151">
        <v>0</v>
      </c>
      <c r="R43" s="151">
        <v>0</v>
      </c>
      <c r="S43" s="151">
        <v>0</v>
      </c>
      <c r="T43" s="151">
        <v>0</v>
      </c>
      <c r="U43" s="151">
        <v>0</v>
      </c>
      <c r="V43" s="151">
        <v>0</v>
      </c>
      <c r="W43" s="151">
        <v>0</v>
      </c>
      <c r="X43" s="151">
        <v>0</v>
      </c>
      <c r="Y43" s="151">
        <v>0</v>
      </c>
      <c r="Z43" s="125">
        <v>0</v>
      </c>
    </row>
    <row r="44" spans="1:26" ht="17" thickBot="1">
      <c r="A44" s="28">
        <v>1972</v>
      </c>
      <c r="B44" s="18">
        <v>0.64578033581541827</v>
      </c>
      <c r="C44" s="17">
        <v>0.55200000000000005</v>
      </c>
      <c r="D44" s="18">
        <v>0.60765217391304349</v>
      </c>
      <c r="E44" s="18">
        <v>0.96834264432029793</v>
      </c>
      <c r="F44" s="18">
        <f t="shared" si="0"/>
        <v>0.69344378851218991</v>
      </c>
      <c r="G44" s="108" t="str">
        <f t="shared" si="1"/>
        <v>Legitimate</v>
      </c>
      <c r="H44">
        <f t="shared" si="2"/>
        <v>1</v>
      </c>
      <c r="I44" s="30">
        <v>1972</v>
      </c>
      <c r="J44" s="125">
        <v>1</v>
      </c>
      <c r="K44" s="151">
        <v>1</v>
      </c>
      <c r="L44" s="151">
        <v>1</v>
      </c>
      <c r="M44" s="151">
        <v>1</v>
      </c>
      <c r="N44" s="125">
        <v>1</v>
      </c>
      <c r="O44" s="151">
        <v>1</v>
      </c>
      <c r="P44" s="151">
        <v>1</v>
      </c>
      <c r="Q44" s="151">
        <v>1</v>
      </c>
      <c r="R44" s="151">
        <v>1</v>
      </c>
      <c r="S44" s="151">
        <v>1</v>
      </c>
      <c r="T44" s="151">
        <v>1</v>
      </c>
      <c r="U44" s="151">
        <v>1</v>
      </c>
      <c r="V44" s="151">
        <v>1</v>
      </c>
      <c r="W44" s="151">
        <v>1</v>
      </c>
      <c r="X44" s="151">
        <v>1</v>
      </c>
      <c r="Y44" s="151">
        <v>1</v>
      </c>
      <c r="Z44" s="125">
        <v>1</v>
      </c>
    </row>
    <row r="45" spans="1:26" ht="17" thickBot="1">
      <c r="A45" s="28">
        <v>1976</v>
      </c>
      <c r="B45" s="18">
        <v>0.67080788813367631</v>
      </c>
      <c r="C45" s="17">
        <v>0.53600000000000003</v>
      </c>
      <c r="D45" s="18">
        <v>0.50037376076859919</v>
      </c>
      <c r="E45" s="18">
        <v>0.55307262569832405</v>
      </c>
      <c r="F45" s="18">
        <f t="shared" si="0"/>
        <v>0.56506356865014995</v>
      </c>
      <c r="G45" s="108" t="str">
        <f t="shared" si="1"/>
        <v>Legitimate</v>
      </c>
      <c r="H45">
        <f t="shared" si="2"/>
        <v>1</v>
      </c>
      <c r="I45" s="30">
        <v>1976</v>
      </c>
      <c r="J45" s="125">
        <v>1</v>
      </c>
      <c r="K45" s="151">
        <v>1</v>
      </c>
      <c r="L45" s="151">
        <v>1</v>
      </c>
      <c r="M45" s="151">
        <v>1</v>
      </c>
      <c r="N45" s="125">
        <v>1</v>
      </c>
      <c r="O45" s="151">
        <v>1</v>
      </c>
      <c r="P45" s="151">
        <v>0</v>
      </c>
      <c r="Q45" s="151">
        <v>0</v>
      </c>
      <c r="R45" s="151">
        <v>0</v>
      </c>
      <c r="S45" s="151">
        <v>0</v>
      </c>
      <c r="T45" s="151">
        <v>0</v>
      </c>
      <c r="U45" s="151">
        <v>0</v>
      </c>
      <c r="V45" s="151">
        <v>0</v>
      </c>
      <c r="W45" s="151">
        <v>0</v>
      </c>
      <c r="X45" s="151">
        <v>0</v>
      </c>
      <c r="Y45" s="151">
        <v>0</v>
      </c>
      <c r="Z45" s="125">
        <v>0</v>
      </c>
    </row>
    <row r="46" spans="1:26" ht="17" thickBot="1">
      <c r="A46" s="28">
        <v>1980</v>
      </c>
      <c r="B46" s="18">
        <v>0.69519504965567547</v>
      </c>
      <c r="C46" s="17">
        <v>0.52600000000000002</v>
      </c>
      <c r="D46" s="18">
        <v>0.50756673641860406</v>
      </c>
      <c r="E46" s="18">
        <v>0.90892193308550184</v>
      </c>
      <c r="F46" s="18">
        <f t="shared" si="0"/>
        <v>0.65942092978994538</v>
      </c>
      <c r="G46" s="108" t="str">
        <f t="shared" si="1"/>
        <v>Legitimate</v>
      </c>
      <c r="H46">
        <f t="shared" si="2"/>
        <v>1</v>
      </c>
      <c r="I46" s="30">
        <v>1980</v>
      </c>
      <c r="J46" s="125">
        <v>1</v>
      </c>
      <c r="K46" s="151">
        <v>1</v>
      </c>
      <c r="L46" s="151">
        <v>1</v>
      </c>
      <c r="M46" s="151">
        <v>1</v>
      </c>
      <c r="N46" s="125">
        <v>1</v>
      </c>
      <c r="O46" s="151">
        <v>1</v>
      </c>
      <c r="P46" s="151">
        <v>1</v>
      </c>
      <c r="Q46" s="151">
        <v>1</v>
      </c>
      <c r="R46" s="151">
        <v>1</v>
      </c>
      <c r="S46" s="151">
        <v>1</v>
      </c>
      <c r="T46" s="151">
        <v>1</v>
      </c>
      <c r="U46" s="151">
        <v>1</v>
      </c>
      <c r="V46" s="151">
        <v>1</v>
      </c>
      <c r="W46" s="151">
        <v>1</v>
      </c>
      <c r="X46" s="151">
        <v>1</v>
      </c>
      <c r="Y46" s="151">
        <v>0</v>
      </c>
      <c r="Z46" s="125">
        <v>0</v>
      </c>
    </row>
    <row r="47" spans="1:26" ht="17" thickBot="1">
      <c r="A47" s="28">
        <v>1984</v>
      </c>
      <c r="B47" s="18">
        <v>0.71171146202585844</v>
      </c>
      <c r="C47" s="17">
        <v>0.53100000000000003</v>
      </c>
      <c r="D47" s="18">
        <v>0.58771787815012677</v>
      </c>
      <c r="E47" s="18">
        <v>0.97583643122676578</v>
      </c>
      <c r="F47" s="18">
        <f t="shared" si="0"/>
        <v>0.70156644285068781</v>
      </c>
      <c r="G47" s="108" t="str">
        <f t="shared" si="1"/>
        <v>Legitimate</v>
      </c>
      <c r="H47">
        <f t="shared" si="2"/>
        <v>1</v>
      </c>
      <c r="I47" s="30">
        <v>1984</v>
      </c>
      <c r="J47" s="125">
        <v>1</v>
      </c>
      <c r="K47" s="151">
        <v>1</v>
      </c>
      <c r="L47" s="151">
        <v>1</v>
      </c>
      <c r="M47" s="151">
        <v>1</v>
      </c>
      <c r="N47" s="125">
        <v>1</v>
      </c>
      <c r="O47" s="151">
        <v>1</v>
      </c>
      <c r="P47" s="151">
        <v>1</v>
      </c>
      <c r="Q47" s="151">
        <v>1</v>
      </c>
      <c r="R47" s="151">
        <v>1</v>
      </c>
      <c r="S47" s="151">
        <v>1</v>
      </c>
      <c r="T47" s="151">
        <v>1</v>
      </c>
      <c r="U47" s="151">
        <v>1</v>
      </c>
      <c r="V47" s="151">
        <v>1</v>
      </c>
      <c r="W47" s="151">
        <v>1</v>
      </c>
      <c r="X47" s="151">
        <v>1</v>
      </c>
      <c r="Y47" s="151">
        <v>1</v>
      </c>
      <c r="Z47" s="125">
        <v>1</v>
      </c>
    </row>
    <row r="48" spans="1:26" ht="17" thickBot="1">
      <c r="A48" s="28">
        <v>1988</v>
      </c>
      <c r="B48" s="18">
        <v>0.71938930880255725</v>
      </c>
      <c r="C48" s="17">
        <v>0.501</v>
      </c>
      <c r="D48" s="18">
        <v>0.53377662768733558</v>
      </c>
      <c r="E48" s="18">
        <v>0.79329608938547491</v>
      </c>
      <c r="F48" s="18">
        <f t="shared" si="0"/>
        <v>0.63686550646884188</v>
      </c>
      <c r="G48" s="108" t="str">
        <f t="shared" si="1"/>
        <v>Legitimate</v>
      </c>
      <c r="H48">
        <f t="shared" si="2"/>
        <v>1</v>
      </c>
      <c r="I48" s="30">
        <v>1988</v>
      </c>
      <c r="J48" s="125">
        <v>1</v>
      </c>
      <c r="K48" s="151">
        <v>1</v>
      </c>
      <c r="L48" s="151">
        <v>1</v>
      </c>
      <c r="M48" s="151">
        <v>1</v>
      </c>
      <c r="N48" s="125">
        <v>1</v>
      </c>
      <c r="O48" s="151">
        <v>1</v>
      </c>
      <c r="P48" s="151">
        <v>1</v>
      </c>
      <c r="Q48" s="151">
        <v>1</v>
      </c>
      <c r="R48" s="151">
        <v>1</v>
      </c>
      <c r="S48" s="151">
        <v>1</v>
      </c>
      <c r="T48" s="151">
        <v>1</v>
      </c>
      <c r="U48" s="151">
        <v>1</v>
      </c>
      <c r="V48" s="151">
        <v>1</v>
      </c>
      <c r="W48" s="151">
        <v>0</v>
      </c>
      <c r="X48" s="151">
        <v>0</v>
      </c>
      <c r="Y48" s="151">
        <v>0</v>
      </c>
      <c r="Z48" s="125">
        <v>0</v>
      </c>
    </row>
    <row r="49" spans="1:26" ht="17" thickBot="1">
      <c r="A49" s="28">
        <v>1992</v>
      </c>
      <c r="B49" s="18">
        <v>0.71651493046344439</v>
      </c>
      <c r="C49" s="17">
        <v>0.55100000000000005</v>
      </c>
      <c r="D49" s="18">
        <v>0.42934990439770554</v>
      </c>
      <c r="E49" s="18">
        <v>0.68773234200743494</v>
      </c>
      <c r="F49" s="18">
        <f t="shared" si="0"/>
        <v>0.59614929421714624</v>
      </c>
      <c r="G49" s="108" t="str">
        <f t="shared" si="1"/>
        <v>Legitimate</v>
      </c>
      <c r="H49">
        <f t="shared" si="2"/>
        <v>1</v>
      </c>
      <c r="I49" s="30">
        <v>1992</v>
      </c>
      <c r="J49" s="125">
        <v>1</v>
      </c>
      <c r="K49" s="151">
        <v>1</v>
      </c>
      <c r="L49" s="151">
        <v>1</v>
      </c>
      <c r="M49" s="151">
        <v>1</v>
      </c>
      <c r="N49" s="125">
        <v>1</v>
      </c>
      <c r="O49" s="151">
        <v>1</v>
      </c>
      <c r="P49" s="151">
        <v>1</v>
      </c>
      <c r="Q49" s="151">
        <v>1</v>
      </c>
      <c r="R49" s="151">
        <v>1</v>
      </c>
      <c r="S49" s="151">
        <v>0</v>
      </c>
      <c r="T49" s="151">
        <v>0</v>
      </c>
      <c r="U49" s="151">
        <v>0</v>
      </c>
      <c r="V49" s="151">
        <v>0</v>
      </c>
      <c r="W49" s="151">
        <v>0</v>
      </c>
      <c r="X49" s="151">
        <v>0</v>
      </c>
      <c r="Y49" s="151">
        <v>0</v>
      </c>
      <c r="Z49" s="125">
        <v>0</v>
      </c>
    </row>
    <row r="50" spans="1:26" ht="17" thickBot="1">
      <c r="A50" s="28">
        <v>1996</v>
      </c>
      <c r="B50" s="18">
        <v>0.70649968111721295</v>
      </c>
      <c r="C50" s="17">
        <v>0.49099999999999999</v>
      </c>
      <c r="D50" s="18">
        <v>0.4917522564581388</v>
      </c>
      <c r="E50" s="18">
        <v>0.70446096654275092</v>
      </c>
      <c r="F50" s="18">
        <f t="shared" si="0"/>
        <v>0.59842822602952561</v>
      </c>
      <c r="G50" s="108" t="str">
        <f t="shared" si="1"/>
        <v>Legitimate</v>
      </c>
      <c r="H50">
        <f t="shared" si="2"/>
        <v>1</v>
      </c>
      <c r="I50" s="30">
        <v>1996</v>
      </c>
      <c r="J50" s="125">
        <v>1</v>
      </c>
      <c r="K50" s="151">
        <v>1</v>
      </c>
      <c r="L50" s="151">
        <v>1</v>
      </c>
      <c r="M50" s="151">
        <v>1</v>
      </c>
      <c r="N50" s="125">
        <v>1</v>
      </c>
      <c r="O50" s="151">
        <v>1</v>
      </c>
      <c r="P50" s="151">
        <v>1</v>
      </c>
      <c r="Q50" s="151">
        <v>1</v>
      </c>
      <c r="R50" s="151">
        <v>1</v>
      </c>
      <c r="S50" s="151">
        <v>0</v>
      </c>
      <c r="T50" s="151">
        <v>0</v>
      </c>
      <c r="U50" s="151">
        <v>0</v>
      </c>
      <c r="V50" s="151">
        <v>0</v>
      </c>
      <c r="W50" s="151">
        <v>0</v>
      </c>
      <c r="X50" s="151">
        <v>0</v>
      </c>
      <c r="Y50" s="151">
        <v>0</v>
      </c>
      <c r="Z50" s="125">
        <v>0</v>
      </c>
    </row>
    <row r="51" spans="1:26" ht="17" thickBot="1">
      <c r="A51" s="28">
        <v>2000</v>
      </c>
      <c r="B51" s="18">
        <v>0.70631703750486596</v>
      </c>
      <c r="C51" s="17">
        <v>0.51300000000000001</v>
      </c>
      <c r="D51" s="18">
        <v>0.4830198685531375</v>
      </c>
      <c r="E51" s="18">
        <v>0.50465549348230909</v>
      </c>
      <c r="F51" s="18">
        <f t="shared" si="0"/>
        <v>0.55174809988507811</v>
      </c>
      <c r="G51" s="108" t="str">
        <f t="shared" si="1"/>
        <v>Legitimate</v>
      </c>
      <c r="H51">
        <f t="shared" si="2"/>
        <v>1</v>
      </c>
      <c r="I51" s="30">
        <v>2000</v>
      </c>
      <c r="J51" s="125">
        <v>1</v>
      </c>
      <c r="K51" s="151">
        <v>1</v>
      </c>
      <c r="L51" s="151">
        <v>1</v>
      </c>
      <c r="M51" s="151">
        <v>1</v>
      </c>
      <c r="N51" s="125">
        <v>1</v>
      </c>
      <c r="O51" s="151">
        <v>0</v>
      </c>
      <c r="P51" s="151">
        <v>0</v>
      </c>
      <c r="Q51" s="151">
        <v>0</v>
      </c>
      <c r="R51" s="151">
        <v>0</v>
      </c>
      <c r="S51" s="151">
        <v>0</v>
      </c>
      <c r="T51" s="151">
        <v>0</v>
      </c>
      <c r="U51" s="151">
        <v>0</v>
      </c>
      <c r="V51" s="151">
        <v>0</v>
      </c>
      <c r="W51" s="151">
        <v>0</v>
      </c>
      <c r="X51" s="151">
        <v>0</v>
      </c>
      <c r="Y51" s="151">
        <v>0</v>
      </c>
      <c r="Z51" s="125">
        <v>0</v>
      </c>
    </row>
    <row r="52" spans="1:26" ht="17" thickBot="1">
      <c r="A52" s="28">
        <v>2004</v>
      </c>
      <c r="B52" s="18">
        <v>0.74185956373364303</v>
      </c>
      <c r="C52" s="17">
        <v>0.55300000000000005</v>
      </c>
      <c r="D52" s="18">
        <v>0.50707402594218176</v>
      </c>
      <c r="E52" s="18">
        <v>0.53258845437616387</v>
      </c>
      <c r="F52" s="18">
        <f t="shared" si="0"/>
        <v>0.58363051101299712</v>
      </c>
      <c r="G52" s="108" t="str">
        <f t="shared" si="1"/>
        <v>Legitimate</v>
      </c>
      <c r="H52">
        <f t="shared" si="2"/>
        <v>1</v>
      </c>
      <c r="I52" s="30">
        <v>2004</v>
      </c>
      <c r="J52" s="125">
        <v>1</v>
      </c>
      <c r="K52" s="151">
        <v>1</v>
      </c>
      <c r="L52" s="151">
        <v>1</v>
      </c>
      <c r="M52" s="151">
        <v>1</v>
      </c>
      <c r="N52" s="125">
        <v>1</v>
      </c>
      <c r="O52" s="151">
        <v>1</v>
      </c>
      <c r="P52" s="151">
        <v>1</v>
      </c>
      <c r="Q52" s="151">
        <v>1</v>
      </c>
      <c r="R52" s="151">
        <v>0</v>
      </c>
      <c r="S52" s="151">
        <v>0</v>
      </c>
      <c r="T52" s="151">
        <v>0</v>
      </c>
      <c r="U52" s="151">
        <v>0</v>
      </c>
      <c r="V52" s="151">
        <v>0</v>
      </c>
      <c r="W52" s="151">
        <v>0</v>
      </c>
      <c r="X52" s="151">
        <v>0</v>
      </c>
      <c r="Y52" s="151">
        <v>0</v>
      </c>
      <c r="Z52" s="125">
        <v>0</v>
      </c>
    </row>
    <row r="53" spans="1:26" ht="17" thickBot="1">
      <c r="A53" s="28">
        <v>2008</v>
      </c>
      <c r="B53" s="18">
        <v>0.75763215769063208</v>
      </c>
      <c r="C53" s="17">
        <v>0.56799999999999995</v>
      </c>
      <c r="D53" s="18">
        <v>0.52856314351594658</v>
      </c>
      <c r="E53" s="18">
        <v>0.67843866171003719</v>
      </c>
      <c r="F53" s="18">
        <f t="shared" si="0"/>
        <v>0.63315849072915398</v>
      </c>
      <c r="G53" s="108" t="str">
        <f t="shared" si="1"/>
        <v>Legitimate</v>
      </c>
      <c r="H53">
        <f t="shared" si="2"/>
        <v>1</v>
      </c>
      <c r="I53" s="30">
        <v>2008</v>
      </c>
      <c r="J53" s="125">
        <v>1</v>
      </c>
      <c r="K53" s="151">
        <v>1</v>
      </c>
      <c r="L53" s="151">
        <v>1</v>
      </c>
      <c r="M53" s="151">
        <v>1</v>
      </c>
      <c r="N53" s="125">
        <v>1</v>
      </c>
      <c r="O53" s="151">
        <v>1</v>
      </c>
      <c r="P53" s="151">
        <v>1</v>
      </c>
      <c r="Q53" s="151">
        <v>1</v>
      </c>
      <c r="R53" s="151">
        <v>1</v>
      </c>
      <c r="S53" s="151">
        <v>1</v>
      </c>
      <c r="T53" s="151">
        <v>1</v>
      </c>
      <c r="U53" s="151">
        <v>1</v>
      </c>
      <c r="V53" s="151">
        <v>1</v>
      </c>
      <c r="W53" s="151">
        <v>0</v>
      </c>
      <c r="X53" s="151">
        <v>0</v>
      </c>
      <c r="Y53" s="151">
        <v>0</v>
      </c>
      <c r="Z53" s="125">
        <v>0</v>
      </c>
    </row>
    <row r="54" spans="1:26" ht="17" thickBot="1">
      <c r="A54" s="28">
        <v>2012</v>
      </c>
      <c r="B54" s="18">
        <v>0.74960328840455026</v>
      </c>
      <c r="C54" s="17">
        <v>0.54935642385907635</v>
      </c>
      <c r="D54" s="18">
        <v>0.51004600147018997</v>
      </c>
      <c r="E54" s="18">
        <v>0.61710037174721188</v>
      </c>
      <c r="F54" s="18">
        <f t="shared" si="0"/>
        <v>0.60652652137025709</v>
      </c>
      <c r="G54" s="108" t="str">
        <f t="shared" si="1"/>
        <v>Legitimate</v>
      </c>
      <c r="H54">
        <f t="shared" si="2"/>
        <v>1</v>
      </c>
      <c r="I54" s="30">
        <v>2012</v>
      </c>
      <c r="J54" s="125">
        <v>1</v>
      </c>
      <c r="K54" s="151">
        <v>1</v>
      </c>
      <c r="L54" s="151">
        <v>1</v>
      </c>
      <c r="M54" s="151">
        <v>1</v>
      </c>
      <c r="N54" s="125">
        <v>1</v>
      </c>
      <c r="O54" s="151">
        <v>1</v>
      </c>
      <c r="P54" s="151">
        <v>1</v>
      </c>
      <c r="Q54" s="151">
        <v>1</v>
      </c>
      <c r="R54" s="151">
        <v>1</v>
      </c>
      <c r="S54" s="151">
        <v>1</v>
      </c>
      <c r="T54" s="151">
        <v>0</v>
      </c>
      <c r="U54" s="151">
        <v>0</v>
      </c>
      <c r="V54" s="151">
        <v>0</v>
      </c>
      <c r="W54" s="151">
        <v>0</v>
      </c>
      <c r="X54" s="151">
        <v>0</v>
      </c>
      <c r="Y54" s="151">
        <v>0</v>
      </c>
      <c r="Z54" s="125">
        <v>0</v>
      </c>
    </row>
    <row r="55" spans="1:26" ht="17" thickBot="1">
      <c r="A55" s="114">
        <v>2016</v>
      </c>
      <c r="B55" s="18">
        <v>0.77986526946107781</v>
      </c>
      <c r="C55" s="17">
        <v>0.55526362094890747</v>
      </c>
      <c r="D55" s="18">
        <v>0.47428834616520338</v>
      </c>
      <c r="E55" s="18">
        <v>0.57250470809792842</v>
      </c>
      <c r="F55" s="18">
        <f t="shared" si="0"/>
        <v>0.59548048616827931</v>
      </c>
      <c r="G55" s="108" t="str">
        <f t="shared" si="1"/>
        <v>Legitimate</v>
      </c>
      <c r="H55">
        <f t="shared" si="2"/>
        <v>1</v>
      </c>
      <c r="I55" s="126">
        <v>2016</v>
      </c>
      <c r="J55" s="125">
        <v>1</v>
      </c>
      <c r="K55" s="151">
        <v>1</v>
      </c>
      <c r="L55" s="151">
        <v>1</v>
      </c>
      <c r="M55" s="151">
        <v>1</v>
      </c>
      <c r="N55" s="125">
        <v>1</v>
      </c>
      <c r="O55" s="151">
        <v>1</v>
      </c>
      <c r="P55" s="151">
        <v>1</v>
      </c>
      <c r="Q55" s="151">
        <v>1</v>
      </c>
      <c r="R55" s="151">
        <v>1</v>
      </c>
      <c r="S55" s="151">
        <v>0</v>
      </c>
      <c r="T55" s="151">
        <v>0</v>
      </c>
      <c r="U55" s="151">
        <v>0</v>
      </c>
      <c r="V55" s="151">
        <v>0</v>
      </c>
      <c r="W55" s="151">
        <v>0</v>
      </c>
      <c r="X55" s="151">
        <v>0</v>
      </c>
      <c r="Y55" s="151">
        <v>0</v>
      </c>
      <c r="Z55" s="125">
        <v>0</v>
      </c>
    </row>
    <row r="56" spans="1:26" ht="17" thickBot="1">
      <c r="A56" s="114">
        <v>2020</v>
      </c>
      <c r="B56" s="119"/>
      <c r="C56" s="121"/>
      <c r="D56" s="122"/>
      <c r="E56" s="19"/>
      <c r="F56" s="19"/>
      <c r="G56" s="119"/>
      <c r="J56" s="128">
        <f>42/45</f>
        <v>0.93333333333333335</v>
      </c>
      <c r="K56" s="152">
        <f>40/45</f>
        <v>0.88888888888888884</v>
      </c>
      <c r="L56" s="152">
        <f>33/45</f>
        <v>0.73333333333333328</v>
      </c>
      <c r="M56" s="152">
        <f>33/45</f>
        <v>0.73333333333333328</v>
      </c>
      <c r="N56" s="128">
        <f>28/45</f>
        <v>0.62222222222222223</v>
      </c>
      <c r="O56" s="152">
        <f>26/45</f>
        <v>0.57777777777777772</v>
      </c>
      <c r="P56" s="152">
        <f>22/45</f>
        <v>0.48888888888888887</v>
      </c>
      <c r="Q56" s="152">
        <f>20/45</f>
        <v>0.44444444444444442</v>
      </c>
      <c r="R56" s="152">
        <f>18/45</f>
        <v>0.4</v>
      </c>
      <c r="S56" s="152">
        <f>14/45</f>
        <v>0.31111111111111112</v>
      </c>
      <c r="T56" s="152">
        <f>13/45</f>
        <v>0.28888888888888886</v>
      </c>
      <c r="U56" s="152">
        <f>13/45</f>
        <v>0.28888888888888886</v>
      </c>
      <c r="V56" s="152">
        <f>12/45</f>
        <v>0.26666666666666666</v>
      </c>
      <c r="W56" s="152">
        <f>9/45</f>
        <v>0.2</v>
      </c>
      <c r="X56" s="152">
        <f>7/45</f>
        <v>0.15555555555555556</v>
      </c>
      <c r="Y56" s="152">
        <f>4/45</f>
        <v>8.8888888888888892E-2</v>
      </c>
      <c r="Z56" s="128">
        <v>8.8888888888888892E-2</v>
      </c>
    </row>
    <row r="57" spans="1:26" ht="17" thickBot="1">
      <c r="A57" s="116" t="s">
        <v>7</v>
      </c>
      <c r="B57" s="27"/>
      <c r="C57" s="120">
        <v>0.6271555111185303</v>
      </c>
      <c r="D57" s="120">
        <v>0.52364497273675625</v>
      </c>
      <c r="E57" s="120">
        <v>0.70287275881143207</v>
      </c>
      <c r="F57" s="120">
        <f>AVERAGE(F7:F53)</f>
        <v>0.56808429373666491</v>
      </c>
    </row>
    <row r="58" spans="1:26" ht="17" thickBot="1">
      <c r="A58" s="116" t="s">
        <v>8</v>
      </c>
      <c r="B58" s="27"/>
      <c r="C58" s="17">
        <v>0.60799999999999998</v>
      </c>
      <c r="D58" s="17">
        <v>0.52665617898968708</v>
      </c>
      <c r="E58" s="17">
        <v>0.70446096654275092</v>
      </c>
      <c r="F58" s="17">
        <f>MEDIAN(F7:F53)</f>
        <v>0.56448428613639612</v>
      </c>
      <c r="H58">
        <f>SUM(H7:H55)</f>
        <v>42</v>
      </c>
    </row>
    <row r="59" spans="1:26" ht="17" thickBot="1">
      <c r="A59" s="116" t="s">
        <v>9</v>
      </c>
      <c r="B59" s="27"/>
      <c r="C59" s="17">
        <v>0.11685982058232761</v>
      </c>
      <c r="D59" s="17">
        <v>5.1155408423349834E-2</v>
      </c>
      <c r="E59" s="17">
        <v>0.14816329436783485</v>
      </c>
      <c r="F59" s="17">
        <f>STDEV(F7:F53)</f>
        <v>7.3074942505385335E-2</v>
      </c>
      <c r="H59" s="127">
        <v>45</v>
      </c>
    </row>
    <row r="62" spans="1:26" ht="17" thickBot="1">
      <c r="J62" s="124">
        <v>0.51</v>
      </c>
      <c r="K62" s="124">
        <v>0.52</v>
      </c>
      <c r="L62" s="124">
        <v>0.53</v>
      </c>
      <c r="M62" s="124">
        <v>0.54</v>
      </c>
      <c r="N62" s="124">
        <v>0.55000000000000004</v>
      </c>
      <c r="O62" s="124">
        <v>0.56000000000000005</v>
      </c>
      <c r="P62" s="124">
        <v>0.56999999999999995</v>
      </c>
      <c r="Q62" s="124">
        <v>0.57999999999999996</v>
      </c>
      <c r="R62" s="124">
        <v>0.59</v>
      </c>
      <c r="S62" s="124">
        <v>0.6</v>
      </c>
      <c r="T62" s="124">
        <v>0.61</v>
      </c>
      <c r="U62" s="124">
        <v>0.62</v>
      </c>
      <c r="V62" s="124">
        <v>0.63</v>
      </c>
      <c r="W62" s="124">
        <v>0.64</v>
      </c>
      <c r="X62" s="124">
        <v>0.65</v>
      </c>
      <c r="Y62" s="124">
        <v>0.66</v>
      </c>
      <c r="Z62" s="124">
        <v>0.67</v>
      </c>
    </row>
    <row r="63" spans="1:26" ht="17" thickBot="1">
      <c r="I63" s="154" t="s">
        <v>137</v>
      </c>
      <c r="J63" s="153">
        <v>0.93333333333333335</v>
      </c>
      <c r="K63" s="153">
        <v>0.88888888888888884</v>
      </c>
      <c r="L63" s="153">
        <v>0.73333333333333328</v>
      </c>
      <c r="M63" s="153">
        <v>0.73333333333333328</v>
      </c>
      <c r="N63" s="153">
        <v>0.62222222222222223</v>
      </c>
      <c r="O63" s="153">
        <v>0.57777777777777772</v>
      </c>
      <c r="P63" s="153">
        <v>0.48888888888888887</v>
      </c>
      <c r="Q63" s="153">
        <v>0.44444444444444442</v>
      </c>
      <c r="R63" s="153">
        <v>0.4</v>
      </c>
      <c r="S63" s="153">
        <v>0.31111111111111112</v>
      </c>
      <c r="T63" s="153">
        <v>0.28888888888888886</v>
      </c>
      <c r="U63" s="153">
        <v>0.28888888888888886</v>
      </c>
      <c r="V63" s="153">
        <v>0.26666666666666666</v>
      </c>
      <c r="W63" s="153">
        <v>0.2</v>
      </c>
      <c r="X63" s="153">
        <v>0.15555555555555556</v>
      </c>
      <c r="Y63" s="153">
        <v>8.8888888888888892E-2</v>
      </c>
      <c r="Z63" s="153">
        <v>8.8888888888888892E-2</v>
      </c>
    </row>
    <row r="65" spans="2:7">
      <c r="B65" s="41"/>
    </row>
    <row r="79" spans="2:7" ht="17" thickBot="1"/>
    <row r="80" spans="2:7" ht="17" thickBot="1">
      <c r="C80" s="33"/>
      <c r="D80" s="8"/>
      <c r="E80" s="82">
        <v>0.51</v>
      </c>
      <c r="F80" s="83"/>
      <c r="G80" s="30"/>
    </row>
    <row r="81" spans="1:7" ht="17" thickBot="1">
      <c r="B81" s="48" t="s">
        <v>89</v>
      </c>
      <c r="C81" s="48" t="s">
        <v>128</v>
      </c>
      <c r="D81" s="91"/>
      <c r="E81" s="84" t="s">
        <v>128</v>
      </c>
      <c r="F81" s="84" t="s">
        <v>127</v>
      </c>
      <c r="G81" s="84" t="s">
        <v>90</v>
      </c>
    </row>
    <row r="82" spans="1:7" ht="17" thickBot="1">
      <c r="A82" s="28"/>
      <c r="B82" s="38">
        <v>0</v>
      </c>
      <c r="C82" s="38">
        <v>1</v>
      </c>
      <c r="D82" s="38">
        <v>0.6</v>
      </c>
      <c r="E82" s="85" t="s">
        <v>135</v>
      </c>
      <c r="F82" s="85" t="e">
        <f t="shared" ref="F82" si="3">IF(#REF!&gt;$AC$85,"Legitimate","Illegitimate")</f>
        <v>#REF!</v>
      </c>
      <c r="G82" s="85" t="str">
        <f t="shared" ref="G82:G128" si="4">IF(B87&gt;$AC$85,"Legitimate","Illegitimate")</f>
        <v>Legitimate</v>
      </c>
    </row>
    <row r="83" spans="1:7" ht="17" thickBot="1">
      <c r="A83" s="30"/>
      <c r="B83" s="32">
        <v>0</v>
      </c>
      <c r="C83" s="32">
        <v>0</v>
      </c>
      <c r="D83" s="32">
        <v>0.133333333</v>
      </c>
      <c r="E83" s="85" t="s">
        <v>135</v>
      </c>
      <c r="F83" s="85" t="e">
        <f t="shared" ref="F83" si="5">IF(#REF!&gt;$AC$85,"Legitimate","Illegitimate")</f>
        <v>#REF!</v>
      </c>
      <c r="G83" s="85" t="str">
        <f t="shared" si="4"/>
        <v>Legitimate</v>
      </c>
    </row>
    <row r="84" spans="1:7" ht="17" thickBot="1">
      <c r="A84" s="30"/>
      <c r="B84" s="32">
        <v>0</v>
      </c>
      <c r="C84" s="32">
        <v>0</v>
      </c>
      <c r="D84" s="32">
        <v>0.133333333</v>
      </c>
      <c r="E84" s="85" t="s">
        <v>135</v>
      </c>
      <c r="F84" s="85" t="e">
        <f t="shared" ref="F84" si="6">IF(#REF!&gt;$AC$85,"Legitimate","Illegitimate")</f>
        <v>#REF!</v>
      </c>
      <c r="G84" s="85" t="str">
        <f t="shared" si="4"/>
        <v>Legitimate</v>
      </c>
    </row>
    <row r="85" spans="1:7" ht="17" thickBot="1">
      <c r="A85" s="30"/>
      <c r="B85" s="32">
        <v>1</v>
      </c>
      <c r="C85" s="32">
        <v>0</v>
      </c>
      <c r="D85" s="32">
        <v>0.13333333</v>
      </c>
      <c r="E85" s="85" t="s">
        <v>135</v>
      </c>
      <c r="F85" s="85" t="e">
        <f t="shared" ref="F85" si="7">IF(#REF!&gt;$AC$85,"Legitimate","Illegitimate")</f>
        <v>#REF!</v>
      </c>
      <c r="G85" s="85" t="str">
        <f t="shared" si="4"/>
        <v>Legitimate</v>
      </c>
    </row>
    <row r="86" spans="1:7" ht="17" thickBot="1">
      <c r="A86" s="30"/>
      <c r="B86" s="38">
        <v>1</v>
      </c>
      <c r="C86" s="38">
        <v>1</v>
      </c>
      <c r="D86" s="38">
        <v>0.999999996</v>
      </c>
      <c r="E86" s="85" t="s">
        <v>135</v>
      </c>
      <c r="F86" s="85" t="e">
        <f t="shared" ref="F86" si="8">IF(#REF!&gt;$AC$85,"Legitimate","Illegitimate")</f>
        <v>#REF!</v>
      </c>
      <c r="G86" s="85" t="str">
        <f t="shared" si="4"/>
        <v>Legitimate</v>
      </c>
    </row>
    <row r="87" spans="1:7" ht="17" thickBot="1">
      <c r="B87" s="31">
        <v>9.4827586206896547E-2</v>
      </c>
      <c r="C87" s="29">
        <v>0.12123873417724459</v>
      </c>
      <c r="D87" s="29">
        <v>0.21635754855839906</v>
      </c>
      <c r="E87" s="85" t="s">
        <v>135</v>
      </c>
      <c r="F87" s="85" t="e">
        <f t="shared" ref="F87" si="9">IF(#REF!&gt;$AC$85,"Legitimate","Illegitimate")</f>
        <v>#REF!</v>
      </c>
      <c r="G87" s="85" t="str">
        <f t="shared" si="4"/>
        <v>Legitimate</v>
      </c>
    </row>
    <row r="88" spans="1:7" ht="17" thickBot="1">
      <c r="B88" s="29">
        <v>0.17049808429118773</v>
      </c>
      <c r="C88" s="29">
        <v>0.15435898682323529</v>
      </c>
      <c r="D88" s="29">
        <v>0.33527360408169748</v>
      </c>
      <c r="E88" s="85" t="s">
        <v>135</v>
      </c>
      <c r="F88" s="85" t="e">
        <f t="shared" ref="F88" si="10">IF(#REF!&gt;$AC$85,"Legitimate","Illegitimate")</f>
        <v>#REF!</v>
      </c>
      <c r="G88" s="85" t="str">
        <f t="shared" si="4"/>
        <v>Legitimate</v>
      </c>
    </row>
    <row r="89" spans="1:7" ht="17" thickBot="1">
      <c r="B89" s="29">
        <v>0.19143356643356643</v>
      </c>
      <c r="C89" s="29">
        <v>0.17051956302351468</v>
      </c>
      <c r="D89" s="29">
        <v>0.35097340670123534</v>
      </c>
      <c r="E89" s="85" t="s">
        <v>135</v>
      </c>
      <c r="F89" s="85" t="e">
        <f t="shared" ref="F89" si="11">IF(#REF!&gt;$AC$85,"Legitimate","Illegitimate")</f>
        <v>#REF!</v>
      </c>
      <c r="G89" s="85" t="str">
        <f t="shared" si="4"/>
        <v>Legitimate</v>
      </c>
    </row>
    <row r="90" spans="1:7" ht="17" thickBot="1">
      <c r="B90" s="29">
        <v>0.14455782312925169</v>
      </c>
      <c r="C90" s="29">
        <v>0.17048083057739419</v>
      </c>
      <c r="D90" s="29">
        <v>0.32427786605913139</v>
      </c>
      <c r="E90" s="85" t="s">
        <v>135</v>
      </c>
      <c r="F90" s="85" t="e">
        <f t="shared" ref="F90" si="12">IF(#REF!&gt;$AC$85,"Legitimate","Illegitimate")</f>
        <v>#REF!</v>
      </c>
      <c r="G90" s="85" t="str">
        <f t="shared" si="4"/>
        <v>Legitimate</v>
      </c>
    </row>
    <row r="91" spans="1:7" ht="17" thickBot="1">
      <c r="B91" s="29">
        <v>0.19897959183673469</v>
      </c>
      <c r="C91" s="29">
        <v>0.17553341349725426</v>
      </c>
      <c r="D91" s="29">
        <v>0.38912072790959212</v>
      </c>
      <c r="E91" s="85" t="s">
        <v>135</v>
      </c>
      <c r="F91" s="85" t="e">
        <f t="shared" ref="F91" si="13">IF(#REF!&gt;$AC$85,"Legitimate","Illegitimate")</f>
        <v>#REF!</v>
      </c>
      <c r="G91" s="85" t="str">
        <f t="shared" si="4"/>
        <v>Legitimate</v>
      </c>
    </row>
    <row r="92" spans="1:7" ht="17" thickBot="1">
      <c r="B92" s="29">
        <v>0.15454545454545454</v>
      </c>
      <c r="C92" s="29">
        <v>0.17333899207438769</v>
      </c>
      <c r="D92" s="29">
        <v>0.35927952148306075</v>
      </c>
      <c r="E92" s="85" t="s">
        <v>135</v>
      </c>
      <c r="F92" s="85" t="e">
        <f t="shared" ref="F92" si="14">IF(#REF!&gt;$AC$85,"Legitimate","Illegitimate")</f>
        <v>#REF!</v>
      </c>
      <c r="G92" s="85" t="str">
        <f t="shared" si="4"/>
        <v>Legitimate</v>
      </c>
    </row>
    <row r="93" spans="1:7" ht="17" thickBot="1">
      <c r="B93" s="29">
        <v>0.14051724137931035</v>
      </c>
      <c r="C93" s="29">
        <v>0.16294666136771607</v>
      </c>
      <c r="D93" s="29">
        <v>0.33987089270692411</v>
      </c>
      <c r="E93" s="85" t="s">
        <v>135</v>
      </c>
      <c r="F93" s="85" t="e">
        <f t="shared" ref="F93" si="15">IF(#REF!&gt;$AC$85,"Legitimate","Illegitimate")</f>
        <v>#REF!</v>
      </c>
      <c r="G93" s="85" t="str">
        <f t="shared" si="4"/>
        <v>Legitimate</v>
      </c>
    </row>
    <row r="94" spans="1:7" ht="17" thickBot="1">
      <c r="B94" s="29">
        <v>0.21452702702702703</v>
      </c>
      <c r="C94" s="29">
        <v>0.1679095576536476</v>
      </c>
      <c r="D94" s="29">
        <v>0.3794160751186792</v>
      </c>
      <c r="E94" s="85" t="s">
        <v>135</v>
      </c>
      <c r="F94" s="85" t="e">
        <f t="shared" ref="F94" si="16">IF(#REF!&gt;$AC$85,"Legitimate","Illegitimate")</f>
        <v>#REF!</v>
      </c>
      <c r="G94" s="85" t="str">
        <f t="shared" si="4"/>
        <v>Legitimate</v>
      </c>
    </row>
    <row r="95" spans="1:7" ht="17" thickBot="1">
      <c r="B95" s="29">
        <v>0.14695945945945946</v>
      </c>
      <c r="C95" s="29">
        <v>0.18443096550378074</v>
      </c>
      <c r="D95" s="29">
        <v>0.35466647691838882</v>
      </c>
      <c r="E95" s="85" t="s">
        <v>135</v>
      </c>
      <c r="F95" s="85" t="e">
        <f t="shared" ref="F95" si="17">IF(#REF!&gt;$AC$85,"Legitimate","Illegitimate")</f>
        <v>#REF!</v>
      </c>
      <c r="G95" s="85" t="str">
        <f t="shared" si="4"/>
        <v>Legitimate</v>
      </c>
    </row>
    <row r="96" spans="1:7" ht="17" thickBot="1">
      <c r="B96" s="29">
        <v>0.17857142857142858</v>
      </c>
      <c r="C96" s="29">
        <v>0.18341705633798491</v>
      </c>
      <c r="D96" s="29">
        <v>0.3666548561943519</v>
      </c>
      <c r="E96" s="85" t="s">
        <v>135</v>
      </c>
      <c r="F96" s="85" t="e">
        <f t="shared" ref="F96" si="18">IF(#REF!&gt;$AC$85,"Legitimate","Illegitimate")</f>
        <v>#REF!</v>
      </c>
      <c r="G96" s="85" t="str">
        <f t="shared" si="4"/>
        <v>Legitimate</v>
      </c>
    </row>
    <row r="97" spans="2:7" ht="17" thickBot="1">
      <c r="B97" s="29">
        <v>0.22746781115879827</v>
      </c>
      <c r="C97" s="29">
        <v>0.16006111690440211</v>
      </c>
      <c r="D97" s="29">
        <v>0.38913579262103248</v>
      </c>
      <c r="E97" s="85" t="s">
        <v>135</v>
      </c>
      <c r="F97" s="85" t="e">
        <f t="shared" ref="F97" si="19">IF(#REF!&gt;$AC$85,"Legitimate","Illegitimate")</f>
        <v>#REF!</v>
      </c>
      <c r="G97" s="85" t="str">
        <f t="shared" si="4"/>
        <v>Legitimate</v>
      </c>
    </row>
    <row r="98" spans="2:7" ht="17" thickBot="1">
      <c r="B98" s="29">
        <v>0.18197278911564627</v>
      </c>
      <c r="C98" s="29">
        <v>0.19788990363104964</v>
      </c>
      <c r="D98" s="29">
        <v>0.39014024897078181</v>
      </c>
      <c r="E98" s="85" t="s">
        <v>135</v>
      </c>
      <c r="F98" s="85" t="e">
        <f t="shared" ref="F98" si="20">IF(#REF!&gt;$AC$85,"Legitimate","Illegitimate")</f>
        <v>#REF!</v>
      </c>
      <c r="G98" s="85" t="str">
        <f t="shared" si="4"/>
        <v>Legitimate</v>
      </c>
    </row>
    <row r="99" spans="2:7" ht="17" thickBot="1">
      <c r="B99" s="29">
        <v>0.20487106017191978</v>
      </c>
      <c r="C99" s="29">
        <v>0.22194370866313179</v>
      </c>
      <c r="D99" s="29">
        <v>0.41208285907693054</v>
      </c>
      <c r="E99" s="85" t="s">
        <v>135</v>
      </c>
      <c r="F99" s="85" t="e">
        <f t="shared" ref="F99" si="21">IF(#REF!&gt;$AC$85,"Legitimate","Illegitimate")</f>
        <v>#REF!</v>
      </c>
      <c r="G99" s="85" t="str">
        <f t="shared" si="4"/>
        <v>Legitimate</v>
      </c>
    </row>
    <row r="100" spans="2:7" ht="17" thickBot="1">
      <c r="B100" s="29">
        <v>0.12533875338753386</v>
      </c>
      <c r="C100" s="29">
        <v>0.22524875176192866</v>
      </c>
      <c r="D100" s="29">
        <v>0.37976468220269327</v>
      </c>
      <c r="E100" s="85" t="s">
        <v>135</v>
      </c>
      <c r="F100" s="85" t="e">
        <f t="shared" ref="F100" si="22">IF(#REF!&gt;$AC$85,"Legitimate","Illegitimate")</f>
        <v>#REF!</v>
      </c>
      <c r="G100" s="85" t="str">
        <f t="shared" si="4"/>
        <v>Legitimate</v>
      </c>
    </row>
    <row r="101" spans="2:7" ht="17" thickBot="1">
      <c r="B101" s="29">
        <v>0.14498644986449866</v>
      </c>
      <c r="C101" s="29">
        <v>0.22308527619228427</v>
      </c>
      <c r="D101" s="29">
        <v>0.38372559926131394</v>
      </c>
      <c r="E101" s="85" t="s">
        <v>135</v>
      </c>
      <c r="F101" s="85" t="e">
        <f t="shared" ref="F101" si="23">IF(#REF!&gt;$AC$85,"Legitimate","Illegitimate")</f>
        <v>#REF!</v>
      </c>
      <c r="G101" s="85" t="str">
        <f t="shared" si="4"/>
        <v>Legitimate</v>
      </c>
    </row>
    <row r="102" spans="2:7" ht="17" thickBot="1">
      <c r="B102" s="29">
        <v>0.13653366583541146</v>
      </c>
      <c r="C102" s="29">
        <v>0.22827163738851075</v>
      </c>
      <c r="D102" s="29">
        <v>0.37995234796723559</v>
      </c>
      <c r="E102" s="85" t="s">
        <v>135</v>
      </c>
      <c r="F102" s="85" t="e">
        <f t="shared" ref="F102" si="24">IF(#REF!&gt;$AC$85,"Legitimate","Illegitimate")</f>
        <v>#REF!</v>
      </c>
      <c r="G102" s="85" t="str">
        <f t="shared" si="4"/>
        <v>Legitimate</v>
      </c>
    </row>
    <row r="103" spans="2:7" ht="17" thickBot="1">
      <c r="B103" s="29">
        <v>0.14526184538653367</v>
      </c>
      <c r="C103" s="29">
        <v>0.23002081388257409</v>
      </c>
      <c r="D103" s="29">
        <v>0.38843201565908558</v>
      </c>
      <c r="E103" s="85" t="s">
        <v>135</v>
      </c>
      <c r="F103" s="85" t="e">
        <f t="shared" ref="F103" si="25">IF(#REF!&gt;$AC$85,"Legitimate","Illegitimate")</f>
        <v>#REF!</v>
      </c>
      <c r="G103" s="85" t="str">
        <f t="shared" si="4"/>
        <v>Legitimate</v>
      </c>
    </row>
    <row r="104" spans="2:7" ht="17" thickBot="1">
      <c r="B104" s="29">
        <v>0.15596846846846846</v>
      </c>
      <c r="C104" s="29">
        <v>0.24088005747885047</v>
      </c>
      <c r="D104" s="29">
        <v>0.39023485223406607</v>
      </c>
      <c r="E104" s="85" t="s">
        <v>135</v>
      </c>
      <c r="F104" s="85" t="e">
        <f t="shared" ref="F104" si="26">IF(#REF!&gt;$AC$85,"Legitimate","Illegitimate")</f>
        <v>#REF!</v>
      </c>
      <c r="G104" s="85" t="str">
        <f t="shared" si="4"/>
        <v>Legitimate</v>
      </c>
    </row>
    <row r="105" spans="2:7" ht="17" thickBot="1">
      <c r="B105" s="29">
        <v>0.15156599552572708</v>
      </c>
      <c r="C105" s="29">
        <v>0.24322539231516729</v>
      </c>
      <c r="D105" s="29">
        <v>0.4021268650296469</v>
      </c>
      <c r="E105" s="85" t="s">
        <v>135</v>
      </c>
      <c r="F105" s="85" t="e">
        <f t="shared" ref="F105" si="27">IF(#REF!&gt;$AC$85,"Legitimate","Illegitimate")</f>
        <v>#REF!</v>
      </c>
      <c r="G105" s="85" t="str">
        <f t="shared" si="4"/>
        <v>Legitimate</v>
      </c>
    </row>
    <row r="106" spans="2:7" ht="17" thickBot="1">
      <c r="B106" s="29">
        <v>0.16331096196868009</v>
      </c>
      <c r="C106" s="29">
        <v>0.24374720231342112</v>
      </c>
      <c r="D106" s="29">
        <v>0.40182066429779451</v>
      </c>
      <c r="E106" s="85" t="s">
        <v>135</v>
      </c>
      <c r="F106" s="85" t="e">
        <f t="shared" ref="F106" si="28">IF(#REF!&gt;$AC$85,"Legitimate","Illegitimate")</f>
        <v>#REF!</v>
      </c>
      <c r="G106" s="85" t="str">
        <f t="shared" si="4"/>
        <v>Legitimate</v>
      </c>
    </row>
    <row r="107" spans="2:7" ht="17" thickBot="1">
      <c r="B107" s="29">
        <v>0.17647058823529413</v>
      </c>
      <c r="C107" s="29">
        <v>0.23704991994946709</v>
      </c>
      <c r="D107" s="29">
        <v>0.40330400144695622</v>
      </c>
      <c r="E107" s="85" t="s">
        <v>136</v>
      </c>
      <c r="F107" s="85" t="e">
        <f t="shared" ref="F107" si="29">IF(#REF!&gt;$AC$85,"Legitimate","Illegitimate")</f>
        <v>#REF!</v>
      </c>
      <c r="G107" s="85" t="str">
        <f t="shared" si="4"/>
        <v>Legitimate</v>
      </c>
    </row>
    <row r="108" spans="2:7" ht="17" thickBot="1">
      <c r="B108" s="29">
        <v>0.16614906832298137</v>
      </c>
      <c r="C108" s="29">
        <v>0.24261238845832059</v>
      </c>
      <c r="D108" s="29">
        <v>0.39405762816165241</v>
      </c>
      <c r="E108" s="85" t="s">
        <v>136</v>
      </c>
      <c r="F108" s="85" t="e">
        <f t="shared" ref="F108" si="30">IF(#REF!&gt;$AC$85,"Legitimate","Illegitimate")</f>
        <v>#REF!</v>
      </c>
      <c r="G108" s="85" t="str">
        <f t="shared" si="4"/>
        <v>Legitimate</v>
      </c>
    </row>
    <row r="109" spans="2:7" ht="17" thickBot="1">
      <c r="B109" s="29">
        <v>0.20480225988700565</v>
      </c>
      <c r="C109" s="29">
        <v>0.24933974620010804</v>
      </c>
      <c r="D109" s="29">
        <v>0.39760762692615614</v>
      </c>
      <c r="E109" s="85" t="s">
        <v>136</v>
      </c>
      <c r="F109" s="85" t="e">
        <f t="shared" ref="F109" si="31">IF(#REF!&gt;$AC$85,"Legitimate","Illegitimate")</f>
        <v>#REF!</v>
      </c>
      <c r="G109" s="85" t="str">
        <f t="shared" si="4"/>
        <v>Legitimate</v>
      </c>
    </row>
    <row r="110" spans="2:7" ht="17" thickBot="1">
      <c r="B110" s="29">
        <v>0.13041431261770245</v>
      </c>
      <c r="C110" s="29">
        <v>0.2861354247346285</v>
      </c>
      <c r="D110" s="29">
        <v>0.39221577803071389</v>
      </c>
      <c r="E110" s="85" t="s">
        <v>136</v>
      </c>
      <c r="F110" s="85" t="e">
        <f t="shared" ref="F110" si="32">IF(#REF!&gt;$AC$85,"Legitimate","Illegitimate")</f>
        <v>#REF!</v>
      </c>
      <c r="G110" s="85" t="str">
        <f t="shared" si="4"/>
        <v>Legitimate</v>
      </c>
    </row>
    <row r="111" spans="2:7" ht="17" thickBot="1">
      <c r="B111" s="29">
        <v>0.19020715630885121</v>
      </c>
      <c r="C111" s="29">
        <v>0.48469596684033944</v>
      </c>
      <c r="D111" s="29">
        <v>0.54299896875352405</v>
      </c>
      <c r="E111" s="85" t="s">
        <v>136</v>
      </c>
      <c r="F111" s="85" t="e">
        <f t="shared" ref="F111" si="33">IF(#REF!&gt;$AC$85,"Legitimate","Illegitimate")</f>
        <v>#REF!</v>
      </c>
      <c r="G111" s="85" t="str">
        <f t="shared" si="4"/>
        <v>Legitimate</v>
      </c>
    </row>
    <row r="112" spans="2:7" ht="17" thickBot="1">
      <c r="B112" s="29">
        <v>0.17984934086629001</v>
      </c>
      <c r="C112" s="29">
        <v>0.54807657972254098</v>
      </c>
      <c r="D112" s="29">
        <v>0.55973845607695616</v>
      </c>
      <c r="E112" s="85" t="s">
        <v>136</v>
      </c>
      <c r="F112" s="85" t="e">
        <f t="shared" ref="F112" si="34">IF(#REF!&gt;$AC$85,"Legitimate","Illegitimate")</f>
        <v>#REF!</v>
      </c>
      <c r="G112" s="85" t="str">
        <f t="shared" si="4"/>
        <v>Legitimate</v>
      </c>
    </row>
    <row r="113" spans="2:7" ht="17" thickBot="1">
      <c r="B113" s="29">
        <v>0.20903954802259886</v>
      </c>
      <c r="C113" s="29">
        <v>0.53569199137863077</v>
      </c>
      <c r="D113" s="29">
        <v>0.58716633803526275</v>
      </c>
      <c r="E113" s="85" t="s">
        <v>136</v>
      </c>
      <c r="F113" s="85" t="e">
        <f t="shared" ref="F113" si="35">IF(#REF!&gt;$AC$85,"Legitimate","Illegitimate")</f>
        <v>#REF!</v>
      </c>
      <c r="G113" s="85" t="str">
        <f t="shared" si="4"/>
        <v>Legitimate</v>
      </c>
    </row>
    <row r="114" spans="2:7" ht="17" thickBot="1">
      <c r="B114" s="29">
        <v>0.22222222222222221</v>
      </c>
      <c r="C114" s="29">
        <v>0.53483304033307433</v>
      </c>
      <c r="D114" s="29">
        <v>0.59415079755881817</v>
      </c>
      <c r="E114" s="85" t="s">
        <v>136</v>
      </c>
      <c r="F114" s="85" t="e">
        <f t="shared" ref="F114" si="36">IF(#REF!&gt;$AC$85,"Legitimate","Illegitimate")</f>
        <v>#REF!</v>
      </c>
      <c r="G114" s="85" t="str">
        <f t="shared" si="4"/>
        <v>Legitimate</v>
      </c>
    </row>
    <row r="115" spans="2:7" ht="17" thickBot="1">
      <c r="B115" s="29">
        <v>0.24623352165725046</v>
      </c>
      <c r="C115" s="29">
        <v>0.54257873688017089</v>
      </c>
      <c r="D115" s="29">
        <v>0.62148068566066217</v>
      </c>
      <c r="E115" s="85" t="s">
        <v>136</v>
      </c>
      <c r="F115" s="85" t="e">
        <f t="shared" ref="F115" si="37">IF(#REF!&gt;$AC$85,"Legitimate","Illegitimate")</f>
        <v>#REF!</v>
      </c>
      <c r="G115" s="85" t="str">
        <f t="shared" si="4"/>
        <v>Legitimate</v>
      </c>
    </row>
    <row r="116" spans="2:7" ht="17" thickBot="1">
      <c r="B116" s="29">
        <v>0.21139359698681734</v>
      </c>
      <c r="C116" s="29">
        <v>0.55890156428498017</v>
      </c>
      <c r="D116" s="29">
        <v>0.6047508527654325</v>
      </c>
      <c r="E116" s="85" t="s">
        <v>136</v>
      </c>
      <c r="F116" s="85" t="e">
        <f t="shared" ref="F116" si="38">IF(#REF!&gt;$AC$85,"Legitimate","Illegitimate")</f>
        <v>#REF!</v>
      </c>
      <c r="G116" s="85" t="str">
        <f t="shared" si="4"/>
        <v>Legitimate</v>
      </c>
    </row>
    <row r="117" spans="2:7" ht="17" thickBot="1">
      <c r="B117" s="29">
        <v>0.20338983050847459</v>
      </c>
      <c r="C117" s="29">
        <v>0.56978685062731282</v>
      </c>
      <c r="D117" s="29">
        <v>0.59657712571873711</v>
      </c>
      <c r="E117" s="85" t="s">
        <v>136</v>
      </c>
      <c r="F117" s="85" t="e">
        <f t="shared" ref="F117" si="39">IF(#REF!&gt;$AC$85,"Legitimate","Illegitimate")</f>
        <v>#REF!</v>
      </c>
      <c r="G117" s="85" t="str">
        <f t="shared" si="4"/>
        <v>Legitimate</v>
      </c>
    </row>
    <row r="118" spans="2:7" ht="17" thickBot="1">
      <c r="B118" s="29">
        <v>0.14265536723163841</v>
      </c>
      <c r="C118" s="29">
        <v>0.56791776040731745</v>
      </c>
      <c r="D118" s="29">
        <v>0.55559191989667256</v>
      </c>
      <c r="E118" s="85" t="s">
        <v>136</v>
      </c>
      <c r="F118" s="85" t="e">
        <f t="shared" ref="F118" si="40">IF(#REF!&gt;$AC$85,"Legitimate","Illegitimate")</f>
        <v>#REF!</v>
      </c>
      <c r="G118" s="85" t="str">
        <f t="shared" si="4"/>
        <v>Legitimate</v>
      </c>
    </row>
    <row r="119" spans="2:7" ht="17" thickBot="1">
      <c r="B119" s="29">
        <v>0.20809792843691149</v>
      </c>
      <c r="C119" s="29">
        <v>0.58279305118235147</v>
      </c>
      <c r="D119" s="29">
        <v>0.61899683718100373</v>
      </c>
      <c r="E119" s="85" t="s">
        <v>136</v>
      </c>
      <c r="F119" s="85" t="e">
        <f t="shared" ref="F119" si="41">IF(#REF!&gt;$AC$85,"Legitimate","Illegitimate")</f>
        <v>#REF!</v>
      </c>
      <c r="G119" s="85" t="str">
        <f t="shared" si="4"/>
        <v>Legitimate</v>
      </c>
    </row>
    <row r="120" spans="2:7" ht="17" thickBot="1">
      <c r="B120" s="29">
        <v>0.21556603773584906</v>
      </c>
      <c r="C120" s="29">
        <v>0.57341742875133539</v>
      </c>
      <c r="D120" s="29">
        <v>0.61668774542278415</v>
      </c>
      <c r="E120" s="85" t="s">
        <v>136</v>
      </c>
      <c r="F120" s="85" t="e">
        <f t="shared" ref="F120" si="42">IF(#REF!&gt;$AC$85,"Legitimate","Illegitimate")</f>
        <v>#REF!</v>
      </c>
      <c r="G120" s="85" t="str">
        <f t="shared" si="4"/>
        <v>Legitimate</v>
      </c>
    </row>
    <row r="121" spans="2:7" ht="17" thickBot="1">
      <c r="B121" s="29">
        <v>0.14106145251396648</v>
      </c>
      <c r="C121" s="29">
        <v>0.57436530961070442</v>
      </c>
      <c r="D121" s="29">
        <v>0.57048352092303956</v>
      </c>
      <c r="E121" s="85" t="s">
        <v>136</v>
      </c>
      <c r="F121" s="85" t="e">
        <f t="shared" ref="F121" si="43">IF(#REF!&gt;$AC$85,"Legitimate","Illegitimate")</f>
        <v>#REF!</v>
      </c>
      <c r="G121" s="85" t="str">
        <f t="shared" si="4"/>
        <v>Legitimate</v>
      </c>
    </row>
    <row r="122" spans="2:7" ht="17" thickBot="1">
      <c r="B122" s="29">
        <v>0.2258364312267658</v>
      </c>
      <c r="C122" s="29">
        <v>0.57194829355366683</v>
      </c>
      <c r="D122" s="29">
        <v>0.62794218661943213</v>
      </c>
      <c r="E122" s="85" t="s">
        <v>136</v>
      </c>
      <c r="F122" s="85" t="e">
        <f t="shared" ref="F122" si="44">IF(#REF!&gt;$AC$85,"Legitimate","Illegitimate")</f>
        <v>#REF!</v>
      </c>
      <c r="G122" s="85" t="str">
        <f t="shared" si="4"/>
        <v>Legitimate</v>
      </c>
    </row>
    <row r="123" spans="2:7" ht="17" thickBot="1">
      <c r="B123" s="29">
        <v>0.13986988847583642</v>
      </c>
      <c r="C123" s="29">
        <v>0.5761381571460108</v>
      </c>
      <c r="D123" s="29">
        <v>0.55943401491763078</v>
      </c>
      <c r="E123" s="85" t="s">
        <v>136</v>
      </c>
      <c r="F123" s="85" t="e">
        <f t="shared" ref="F123" si="45">IF(#REF!&gt;$AC$85,"Legitimate","Illegitimate")</f>
        <v>#REF!</v>
      </c>
      <c r="G123" s="85" t="str">
        <f t="shared" si="4"/>
        <v>Legitimate</v>
      </c>
    </row>
    <row r="124" spans="2:7" ht="17" thickBot="1">
      <c r="B124" s="29">
        <v>0.24208566108007448</v>
      </c>
      <c r="C124" s="29">
        <v>0.63510676195582172</v>
      </c>
      <c r="D124" s="29">
        <v>0.66615831849778373</v>
      </c>
      <c r="E124" s="85" t="s">
        <v>136</v>
      </c>
      <c r="F124" s="85" t="e">
        <f t="shared" ref="F124" si="46">IF(#REF!&gt;$AC$85,"Legitimate","Illegitimate")</f>
        <v>#REF!</v>
      </c>
      <c r="G124" s="85" t="str">
        <f t="shared" si="4"/>
        <v>Legitimate</v>
      </c>
    </row>
    <row r="125" spans="2:7" ht="17" thickBot="1">
      <c r="B125" s="29">
        <v>0.13826815642458101</v>
      </c>
      <c r="C125" s="29">
        <v>0.65747442742080031</v>
      </c>
      <c r="D125" s="29">
        <v>0.60776383604570694</v>
      </c>
      <c r="E125" s="85" t="s">
        <v>136</v>
      </c>
      <c r="F125" s="85" t="e">
        <f t="shared" ref="F125" si="47">IF(#REF!&gt;$AC$85,"Legitimate","Illegitimate")</f>
        <v>#REF!</v>
      </c>
      <c r="G125" s="85" t="str">
        <f t="shared" si="4"/>
        <v>Legitimate</v>
      </c>
    </row>
    <row r="126" spans="2:7" ht="17" thickBot="1">
      <c r="B126" s="29">
        <v>0.22723048327137546</v>
      </c>
      <c r="C126" s="29">
        <v>0.63801829689834899</v>
      </c>
      <c r="D126" s="29">
        <v>0.64787428807066161</v>
      </c>
      <c r="E126" s="85" t="s">
        <v>136</v>
      </c>
      <c r="F126" s="85" t="e">
        <f t="shared" ref="F126" si="48">IF(#REF!&gt;$AC$85,"Legitimate","Illegitimate")</f>
        <v>#REF!</v>
      </c>
      <c r="G126" s="85" t="str">
        <f t="shared" si="4"/>
        <v>Legitimate</v>
      </c>
    </row>
    <row r="127" spans="2:7" ht="17" thickBot="1">
      <c r="B127" s="29">
        <v>0.24395910780669144</v>
      </c>
      <c r="C127" s="29">
        <v>0.70692600802076311</v>
      </c>
      <c r="D127" s="29">
        <v>0.70395997377258979</v>
      </c>
      <c r="E127" s="85" t="s">
        <v>136</v>
      </c>
      <c r="F127" s="85" t="e">
        <f t="shared" ref="F127" si="49">IF(#REF!&gt;$AC$85,"Legitimate","Illegitimate")</f>
        <v>#REF!</v>
      </c>
      <c r="G127" s="85" t="str">
        <f t="shared" si="4"/>
        <v>Legitimate</v>
      </c>
    </row>
    <row r="128" spans="2:7" ht="17" thickBot="1">
      <c r="B128" s="29">
        <v>0.19832402234636873</v>
      </c>
      <c r="C128" s="29">
        <v>0.71239076234789578</v>
      </c>
      <c r="D128" s="29">
        <v>0.67187666079130592</v>
      </c>
      <c r="E128" s="85" t="s">
        <v>136</v>
      </c>
      <c r="F128" s="85" t="e">
        <f t="shared" ref="F128" si="50">IF(#REF!&gt;$AC$85,"Legitimate","Illegitimate")</f>
        <v>#REF!</v>
      </c>
      <c r="G128" s="85" t="str">
        <f t="shared" si="4"/>
        <v>Legitimate</v>
      </c>
    </row>
    <row r="129" spans="2:7" ht="17" thickBot="1">
      <c r="B129" s="29">
        <v>0.17193308550185873</v>
      </c>
      <c r="C129" s="29">
        <v>0.71075404082176408</v>
      </c>
      <c r="D129" s="29">
        <v>0.64932738967702397</v>
      </c>
      <c r="E129" s="42"/>
    </row>
    <row r="130" spans="2:7" ht="17" thickBot="1">
      <c r="B130" s="29">
        <v>0.17611524163568773</v>
      </c>
      <c r="C130" s="29">
        <v>0.63473561453542415</v>
      </c>
      <c r="D130" s="29">
        <v>0.61321621807073723</v>
      </c>
      <c r="E130" s="42"/>
    </row>
    <row r="131" spans="2:7" ht="17" thickBot="1">
      <c r="B131" s="29">
        <v>0.12616387337057727</v>
      </c>
      <c r="C131" s="29">
        <v>0.67869151555385454</v>
      </c>
      <c r="D131" s="29">
        <v>0.60992640541145049</v>
      </c>
      <c r="E131" s="89"/>
      <c r="F131" s="90"/>
      <c r="G131" s="90"/>
    </row>
    <row r="132" spans="2:7" ht="17" thickBot="1">
      <c r="B132" s="29">
        <v>0.13314711359404097</v>
      </c>
      <c r="C132" s="29">
        <v>0.73409225790243227</v>
      </c>
      <c r="D132" s="29">
        <v>0.65352571697144557</v>
      </c>
      <c r="E132" s="89"/>
      <c r="F132" s="90"/>
      <c r="G132" s="90"/>
    </row>
    <row r="133" spans="2:7" ht="17" thickBot="1">
      <c r="B133" s="39">
        <v>0.1696096654275093</v>
      </c>
      <c r="C133" s="39">
        <v>0.75763215769063208</v>
      </c>
      <c r="D133" s="39">
        <v>0.69234385466616011</v>
      </c>
      <c r="E133" s="89"/>
      <c r="F133" s="90"/>
      <c r="G133" s="90"/>
    </row>
    <row r="134" spans="2:7">
      <c r="E134" s="89"/>
      <c r="F134" s="90"/>
      <c r="G134" s="90"/>
    </row>
    <row r="135" spans="2:7" ht="17" thickBot="1">
      <c r="B135" s="48" t="s">
        <v>121</v>
      </c>
      <c r="C135" s="48" t="s">
        <v>128</v>
      </c>
      <c r="D135" s="91"/>
    </row>
    <row r="136" spans="2:7" ht="17" thickBot="1">
      <c r="B136" s="29">
        <v>1</v>
      </c>
      <c r="C136" s="29">
        <v>0.46808510638297873</v>
      </c>
      <c r="D136" s="29"/>
    </row>
    <row r="137" spans="2:7" ht="17" thickBot="1">
      <c r="B137" s="29">
        <v>0.68085106382978722</v>
      </c>
      <c r="C137" s="29">
        <v>0.21276595744680851</v>
      </c>
      <c r="D137" s="29"/>
    </row>
    <row r="138" spans="2:7" ht="17" thickBot="1">
      <c r="B138" s="29">
        <v>0.42553191489361702</v>
      </c>
      <c r="C138" s="29">
        <v>0.1276595744680851</v>
      </c>
      <c r="D138" s="29"/>
    </row>
    <row r="139" spans="2:7" ht="17" thickBot="1">
      <c r="B139" s="29">
        <v>0.40425531914893614</v>
      </c>
      <c r="C139" s="29">
        <v>2.1276595744680851E-2</v>
      </c>
      <c r="D139" s="29"/>
    </row>
    <row r="265" spans="3:4" ht="17" thickBot="1"/>
    <row r="266" spans="3:4" ht="17" thickBot="1">
      <c r="C266" s="33"/>
      <c r="D266" s="8"/>
    </row>
    <row r="270" spans="3:4" ht="17" thickBot="1"/>
    <row r="271" spans="3:4" ht="17" thickBot="1">
      <c r="C271" s="54" t="s">
        <v>81</v>
      </c>
    </row>
    <row r="272" spans="3:4" ht="17" thickBot="1">
      <c r="C272" s="50">
        <v>0.5</v>
      </c>
    </row>
    <row r="273" spans="1:4" ht="17" thickBot="1">
      <c r="B273" s="18">
        <v>0.33333299999999999</v>
      </c>
      <c r="C273" s="98"/>
    </row>
    <row r="274" spans="1:4" ht="17" thickBot="1">
      <c r="B274" s="48" t="s">
        <v>128</v>
      </c>
      <c r="C274" s="101" t="s">
        <v>127</v>
      </c>
    </row>
    <row r="275" spans="1:4" ht="85" thickBot="1">
      <c r="B275" s="14" t="s">
        <v>83</v>
      </c>
      <c r="C275" s="46" t="s">
        <v>101</v>
      </c>
    </row>
    <row r="276" spans="1:4" ht="17" thickBot="1">
      <c r="A276" s="28">
        <v>1824</v>
      </c>
      <c r="B276" s="18">
        <v>0.42879698395600657</v>
      </c>
      <c r="C276" s="18">
        <v>0.2406260503838307</v>
      </c>
    </row>
    <row r="277" spans="1:4" ht="17" thickBot="1">
      <c r="A277" s="28">
        <v>1828</v>
      </c>
      <c r="B277" s="18">
        <v>0.56194428289700948</v>
      </c>
      <c r="C277" s="18">
        <v>0.36831201874039859</v>
      </c>
    </row>
    <row r="278" spans="1:4" ht="17" thickBot="1">
      <c r="A278" s="28">
        <v>1832</v>
      </c>
      <c r="B278" s="18">
        <v>0.54522828031422566</v>
      </c>
      <c r="C278" s="18">
        <v>0.37206668732355941</v>
      </c>
    </row>
    <row r="279" spans="1:4" ht="17" thickBot="1">
      <c r="A279" s="28">
        <v>1836</v>
      </c>
      <c r="B279" s="18">
        <v>0.50868899394100808</v>
      </c>
      <c r="C279" s="18">
        <v>0.3687102817844613</v>
      </c>
    </row>
    <row r="280" spans="1:4" ht="17" thickBot="1">
      <c r="A280" s="28">
        <v>1840</v>
      </c>
      <c r="B280" s="18">
        <v>0.53058676654182269</v>
      </c>
      <c r="C280" s="18">
        <v>0.42114359231407439</v>
      </c>
    </row>
    <row r="281" spans="1:4" ht="17" thickBot="1">
      <c r="A281" s="28">
        <v>1844</v>
      </c>
      <c r="B281" s="18">
        <v>0.5073891625615764</v>
      </c>
      <c r="C281" s="18">
        <v>0.41093344546879185</v>
      </c>
    </row>
    <row r="282" spans="1:4" ht="17" thickBot="1">
      <c r="A282" s="28">
        <v>1848</v>
      </c>
      <c r="B282" s="18">
        <v>0.52670278637770895</v>
      </c>
      <c r="C282" s="18">
        <v>0.3966265982273891</v>
      </c>
    </row>
    <row r="283" spans="1:4" ht="17" thickBot="1">
      <c r="A283" s="28">
        <v>1852</v>
      </c>
      <c r="B283" s="18">
        <v>0.53691947878382895</v>
      </c>
      <c r="C283" s="18">
        <v>0.39718221917889684</v>
      </c>
      <c r="D283"/>
    </row>
    <row r="284" spans="1:4" ht="17" thickBot="1">
      <c r="A284" s="28">
        <v>1856</v>
      </c>
      <c r="B284" s="18">
        <v>0.45322142680819549</v>
      </c>
      <c r="C284" s="18">
        <v>0.40402393688235039</v>
      </c>
      <c r="D284"/>
    </row>
    <row r="285" spans="1:4" ht="17" thickBot="1">
      <c r="A285" s="28">
        <v>1860</v>
      </c>
      <c r="B285" s="18">
        <v>0.39824898569293188</v>
      </c>
      <c r="C285" s="18">
        <v>0.38998701440787575</v>
      </c>
      <c r="D285"/>
    </row>
    <row r="286" spans="1:4" ht="17" thickBot="1">
      <c r="A286" s="28">
        <v>1864</v>
      </c>
      <c r="B286" s="18">
        <v>0.55037220843672452</v>
      </c>
      <c r="C286" s="18">
        <v>0.40209891769898065</v>
      </c>
      <c r="D286"/>
    </row>
    <row r="287" spans="1:4" ht="17" thickBot="1">
      <c r="A287" s="28">
        <v>1868</v>
      </c>
      <c r="B287" s="18">
        <v>0.52665617898968708</v>
      </c>
      <c r="C287" s="18">
        <v>0.43337842664186743</v>
      </c>
      <c r="D287"/>
    </row>
    <row r="288" spans="1:4" ht="17" thickBot="1">
      <c r="A288" s="28">
        <v>1872</v>
      </c>
      <c r="B288" s="18">
        <v>0.55939054726368154</v>
      </c>
      <c r="C288" s="18">
        <v>0.44567249708409384</v>
      </c>
    </row>
    <row r="289" spans="1:3" ht="17" thickBot="1">
      <c r="A289" s="28">
        <v>1876</v>
      </c>
      <c r="B289" s="18">
        <v>0.51526075462629173</v>
      </c>
      <c r="C289" s="18">
        <v>0.45619192193931696</v>
      </c>
    </row>
    <row r="290" spans="1:3" ht="17" thickBot="1">
      <c r="A290" s="28">
        <v>1880</v>
      </c>
      <c r="B290" s="18">
        <v>0.50011248593925761</v>
      </c>
      <c r="C290" s="18">
        <v>0.44577910293717693</v>
      </c>
    </row>
    <row r="291" spans="1:3" ht="17" thickBot="1">
      <c r="A291" s="28">
        <v>1884</v>
      </c>
      <c r="B291" s="18">
        <v>0.50128561143679939</v>
      </c>
      <c r="C291" s="18">
        <v>0.44594329184255788</v>
      </c>
    </row>
    <row r="292" spans="1:3" ht="17" thickBot="1">
      <c r="A292" s="28">
        <v>1888</v>
      </c>
      <c r="B292" s="18">
        <v>0.5040991073055201</v>
      </c>
      <c r="C292" s="18">
        <v>0.4513555155994432</v>
      </c>
    </row>
    <row r="293" spans="1:3" ht="17" thickBot="1">
      <c r="A293" s="28">
        <v>1892</v>
      </c>
      <c r="B293" s="18">
        <v>0.47192729125966193</v>
      </c>
      <c r="C293" s="18">
        <v>0.43954045212152043</v>
      </c>
    </row>
    <row r="294" spans="1:3" ht="17" thickBot="1">
      <c r="A294" s="28">
        <v>1896</v>
      </c>
      <c r="B294" s="18">
        <v>0.52217327459618212</v>
      </c>
      <c r="C294" s="18">
        <v>0.46526342860018605</v>
      </c>
    </row>
    <row r="295" spans="1:3" ht="17" thickBot="1">
      <c r="A295" s="28">
        <v>1900</v>
      </c>
      <c r="B295" s="18">
        <v>0.53154875717017214</v>
      </c>
      <c r="C295" s="18">
        <v>0.45603475911989239</v>
      </c>
    </row>
    <row r="296" spans="1:3" ht="17" thickBot="1">
      <c r="A296" s="28">
        <v>1904</v>
      </c>
      <c r="B296" s="18">
        <v>0.60017305120742548</v>
      </c>
      <c r="C296" s="18">
        <v>0.45267652152587984</v>
      </c>
    </row>
    <row r="297" spans="1:3" ht="17" thickBot="1">
      <c r="A297" s="28">
        <v>1908</v>
      </c>
      <c r="B297" s="18">
        <v>0.54508022149652136</v>
      </c>
      <c r="C297" s="18">
        <v>0.44223222435833787</v>
      </c>
    </row>
    <row r="298" spans="1:3" ht="17" thickBot="1">
      <c r="A298" s="28">
        <v>1912</v>
      </c>
      <c r="B298" s="18">
        <v>0.45281933256616802</v>
      </c>
      <c r="C298" s="18">
        <v>0.40491568835826458</v>
      </c>
    </row>
    <row r="299" spans="1:3" ht="17" thickBot="1">
      <c r="A299" s="28">
        <v>1916</v>
      </c>
      <c r="B299" s="18">
        <v>0.51635170306665157</v>
      </c>
      <c r="C299" s="18">
        <v>0.44981367549574819</v>
      </c>
    </row>
    <row r="300" spans="1:3" ht="17" thickBot="1">
      <c r="A300" s="28">
        <v>1920</v>
      </c>
      <c r="B300" s="18">
        <v>0.63853181979986551</v>
      </c>
      <c r="C300" s="18">
        <v>0.53399724986770358</v>
      </c>
    </row>
    <row r="301" spans="1:3" ht="17" thickBot="1">
      <c r="A301" s="28">
        <v>1924</v>
      </c>
      <c r="B301" s="18">
        <v>0.54329647546648241</v>
      </c>
      <c r="C301" s="18">
        <v>0.51882034051930548</v>
      </c>
    </row>
    <row r="302" spans="1:3" ht="17" thickBot="1">
      <c r="A302" s="28">
        <v>1928</v>
      </c>
      <c r="B302" s="18">
        <v>0.58797541298501732</v>
      </c>
      <c r="C302" s="18">
        <v>0.56380492398772475</v>
      </c>
    </row>
    <row r="303" spans="1:3" ht="17" thickBot="1">
      <c r="A303" s="28">
        <v>1932</v>
      </c>
      <c r="B303" s="18">
        <v>0.59149344253797109</v>
      </c>
      <c r="C303" s="18">
        <v>0.5646250546926842</v>
      </c>
    </row>
    <row r="304" spans="1:3" ht="17" thickBot="1">
      <c r="A304" s="28">
        <v>1936</v>
      </c>
      <c r="B304" s="18">
        <v>0.62456677319170006</v>
      </c>
      <c r="C304" s="18">
        <v>0.59127633328420048</v>
      </c>
    </row>
    <row r="305" spans="1:3" ht="17" thickBot="1">
      <c r="A305" s="28">
        <v>1940</v>
      </c>
      <c r="B305" s="18">
        <v>0.55000000000000004</v>
      </c>
      <c r="C305" s="18">
        <v>0.57702240920535086</v>
      </c>
    </row>
    <row r="306" spans="1:3" ht="17" thickBot="1">
      <c r="A306" s="28">
        <v>1944</v>
      </c>
      <c r="B306" s="18">
        <v>0.53772832248582825</v>
      </c>
      <c r="C306" s="18">
        <v>0.55534438255431673</v>
      </c>
    </row>
    <row r="307" spans="1:3" ht="17" thickBot="1">
      <c r="A307" s="28">
        <v>1948</v>
      </c>
      <c r="B307" s="18">
        <v>0.51068803590931677</v>
      </c>
      <c r="C307" s="18">
        <v>0.53568029434640996</v>
      </c>
    </row>
    <row r="308" spans="1:3" ht="17" thickBot="1">
      <c r="A308" s="28">
        <v>1952</v>
      </c>
      <c r="B308" s="18">
        <v>0.55451586655817742</v>
      </c>
      <c r="C308" s="18">
        <v>0.58921982807043771</v>
      </c>
    </row>
    <row r="309" spans="1:3" ht="17" thickBot="1">
      <c r="A309" s="28">
        <v>1956</v>
      </c>
      <c r="B309" s="18">
        <v>0.57751554206502509</v>
      </c>
      <c r="C309" s="18">
        <v>0.58514475383852482</v>
      </c>
    </row>
    <row r="310" spans="1:3" ht="17" thickBot="1">
      <c r="A310" s="28">
        <v>1960</v>
      </c>
      <c r="B310" s="18">
        <v>0.49873673327279394</v>
      </c>
      <c r="C310" s="18">
        <v>0.56540933549886885</v>
      </c>
    </row>
    <row r="311" spans="1:3" ht="17" thickBot="1">
      <c r="A311" s="28">
        <v>1964</v>
      </c>
      <c r="B311" s="18">
        <v>0.61345338681687578</v>
      </c>
      <c r="C311" s="18">
        <v>0.60109483685043796</v>
      </c>
    </row>
    <row r="312" spans="1:3" ht="17" thickBot="1">
      <c r="A312" s="28">
        <v>1968</v>
      </c>
      <c r="B312" s="18">
        <v>0.43565387831188235</v>
      </c>
      <c r="C312" s="18">
        <v>0.53438870525184978</v>
      </c>
    </row>
    <row r="313" spans="1:3" ht="17" thickBot="1">
      <c r="A313" s="28">
        <v>1972</v>
      </c>
      <c r="B313" s="18">
        <v>0.61786434727934825</v>
      </c>
      <c r="C313" s="18">
        <v>0.60056449344346141</v>
      </c>
    </row>
    <row r="314" spans="1:3" ht="17" thickBot="1">
      <c r="A314" s="28">
        <v>1976</v>
      </c>
      <c r="B314" s="18">
        <v>0.51052124879658922</v>
      </c>
      <c r="C314" s="18">
        <v>0.56452844348782016</v>
      </c>
    </row>
    <row r="315" spans="1:3" ht="17" thickBot="1">
      <c r="A315" s="28">
        <v>1980</v>
      </c>
      <c r="B315" s="18">
        <v>0.55305292065051714</v>
      </c>
      <c r="C315" s="18">
        <v>0.57042058763981851</v>
      </c>
    </row>
    <row r="316" spans="1:3" ht="17" thickBot="1">
      <c r="A316" s="28">
        <v>1984</v>
      </c>
      <c r="B316" s="18">
        <v>0.59169636648122392</v>
      </c>
      <c r="C316" s="18">
        <v>0.60560455068206576</v>
      </c>
    </row>
    <row r="317" spans="1:3" ht="17" thickBot="1">
      <c r="A317" s="28">
        <v>1988</v>
      </c>
      <c r="B317" s="18">
        <v>0.53902046396753989</v>
      </c>
      <c r="C317" s="18">
        <v>0.5772807670870348</v>
      </c>
    </row>
    <row r="318" spans="1:3" ht="17" thickBot="1">
      <c r="A318" s="28">
        <v>1992</v>
      </c>
      <c r="B318" s="18">
        <v>0.43282992318738617</v>
      </c>
      <c r="C318" s="18">
        <v>0.55343005493635111</v>
      </c>
    </row>
    <row r="319" spans="1:3" ht="17" thickBot="1">
      <c r="A319" s="28">
        <v>1996</v>
      </c>
      <c r="B319" s="18">
        <v>0.54735043129828287</v>
      </c>
      <c r="C319" s="18">
        <v>0.55460010030696527</v>
      </c>
    </row>
    <row r="320" spans="1:3" ht="17" thickBot="1">
      <c r="A320" s="28">
        <v>2000</v>
      </c>
      <c r="B320" s="18">
        <v>0.50268075376488208</v>
      </c>
      <c r="C320" s="18">
        <v>0.55936336183125002</v>
      </c>
    </row>
    <row r="321" spans="1:3" ht="17" thickBot="1">
      <c r="A321" s="28">
        <v>2004</v>
      </c>
      <c r="B321" s="18">
        <v>0.51243929031618596</v>
      </c>
      <c r="C321" s="18">
        <v>0.59252416599097302</v>
      </c>
    </row>
    <row r="322" spans="1:3" ht="17" thickBot="1">
      <c r="A322" s="28">
        <v>2008</v>
      </c>
      <c r="B322" s="18">
        <v>0.53680000000000005</v>
      </c>
      <c r="C322" s="18">
        <v>0.6135826674023046</v>
      </c>
    </row>
    <row r="323" spans="1:3" ht="17" thickBot="1">
      <c r="B323"/>
    </row>
    <row r="324" spans="1:3" ht="17" thickBot="1">
      <c r="A324" s="27" t="s">
        <v>7</v>
      </c>
      <c r="B324" s="18">
        <v>0.52364497273675625</v>
      </c>
      <c r="C324" s="18">
        <v>0.49081352997469707</v>
      </c>
    </row>
    <row r="325" spans="1:3" ht="17" thickBot="1">
      <c r="A325" s="27" t="s">
        <v>8</v>
      </c>
      <c r="B325" s="18">
        <v>0.52665617898968708</v>
      </c>
      <c r="C325" s="18">
        <v>0.4607276752697515</v>
      </c>
    </row>
    <row r="326" spans="1:3" ht="17" thickBot="1">
      <c r="A326" s="27" t="s">
        <v>9</v>
      </c>
      <c r="B326" s="18">
        <v>5.1155408423349834E-2</v>
      </c>
      <c r="C326" s="18">
        <v>8.6031169138421015E-2</v>
      </c>
    </row>
    <row r="327" spans="1:3">
      <c r="C327"/>
    </row>
    <row r="351" spans="5:5">
      <c r="E351" s="4"/>
    </row>
    <row r="355" spans="1:4" ht="17" thickBot="1"/>
    <row r="356" spans="1:4" ht="17" thickBot="1">
      <c r="B356" s="72"/>
      <c r="C356" s="6"/>
      <c r="D356" s="8"/>
    </row>
    <row r="357" spans="1:4" ht="17" thickBot="1"/>
    <row r="358" spans="1:4" ht="17" thickBot="1">
      <c r="B358" s="54" t="s">
        <v>81</v>
      </c>
      <c r="C358" s="55" t="s">
        <v>81</v>
      </c>
    </row>
    <row r="359" spans="1:4" ht="17" thickBot="1">
      <c r="B359" s="50">
        <v>0.5</v>
      </c>
      <c r="C359" s="50">
        <v>0.5</v>
      </c>
    </row>
    <row r="360" spans="1:4" ht="17" thickBot="1">
      <c r="B360" s="48" t="s">
        <v>126</v>
      </c>
      <c r="C360" s="48" t="s">
        <v>127</v>
      </c>
    </row>
    <row r="361" spans="1:4" ht="57" thickBot="1">
      <c r="B361" s="73" t="s">
        <v>119</v>
      </c>
      <c r="C361" s="73" t="s">
        <v>69</v>
      </c>
      <c r="D361" t="s">
        <v>11</v>
      </c>
    </row>
    <row r="362" spans="1:4" ht="17" thickBot="1">
      <c r="A362" s="28">
        <v>1936</v>
      </c>
      <c r="B362" s="18">
        <v>0.38098573164693705</v>
      </c>
      <c r="C362" s="18">
        <v>0.98493408662900184</v>
      </c>
      <c r="D362" s="61" t="s">
        <v>14</v>
      </c>
    </row>
    <row r="363" spans="1:4" ht="17" thickBot="1">
      <c r="A363" s="28">
        <v>1864</v>
      </c>
      <c r="B363" s="18">
        <v>0.40617468982630267</v>
      </c>
      <c r="C363" s="18">
        <v>0.90987124463519309</v>
      </c>
      <c r="D363" s="59" t="s">
        <v>15</v>
      </c>
    </row>
    <row r="364" spans="1:4" ht="17" thickBot="1">
      <c r="A364" s="28">
        <v>1972</v>
      </c>
      <c r="B364" s="18">
        <v>0.34106111969820024</v>
      </c>
      <c r="C364" s="18">
        <v>0.96834264432029793</v>
      </c>
      <c r="D364" s="61" t="s">
        <v>15</v>
      </c>
    </row>
    <row r="365" spans="1:4" ht="17" thickBot="1">
      <c r="A365" s="28">
        <v>1984</v>
      </c>
      <c r="B365" s="18">
        <v>0.31419077060152995</v>
      </c>
      <c r="C365" s="18">
        <v>0.97583643122676578</v>
      </c>
      <c r="D365" s="61" t="s">
        <v>15</v>
      </c>
    </row>
    <row r="366" spans="1:4" ht="17" thickBot="1">
      <c r="A366" s="28">
        <v>1964</v>
      </c>
      <c r="B366" s="18">
        <v>0.37972764643964613</v>
      </c>
      <c r="C366" s="18">
        <v>0.90334572490706322</v>
      </c>
      <c r="D366" s="61" t="s">
        <v>14</v>
      </c>
    </row>
    <row r="367" spans="1:4" ht="17" thickBot="1">
      <c r="A367" s="28">
        <v>1852</v>
      </c>
      <c r="B367" s="18">
        <v>0.37315903775476111</v>
      </c>
      <c r="C367" s="18">
        <v>0.85810810810810811</v>
      </c>
      <c r="D367" s="59" t="s">
        <v>14</v>
      </c>
    </row>
    <row r="368" spans="1:4" ht="17" thickBot="1">
      <c r="A368" s="28">
        <v>1932</v>
      </c>
      <c r="B368" s="18">
        <v>0.33655976880410554</v>
      </c>
      <c r="C368" s="18">
        <v>0.88888888888888884</v>
      </c>
      <c r="D368" s="61" t="s">
        <v>14</v>
      </c>
    </row>
    <row r="369" spans="1:4" ht="17" thickBot="1">
      <c r="A369" s="28">
        <v>1840</v>
      </c>
      <c r="B369" s="18">
        <v>0.42553058676654182</v>
      </c>
      <c r="C369" s="18">
        <v>0.79591836734693877</v>
      </c>
      <c r="D369" s="59" t="s">
        <v>41</v>
      </c>
    </row>
    <row r="370" spans="1:4" ht="17" thickBot="1">
      <c r="A370" s="28">
        <v>1872</v>
      </c>
      <c r="B370" s="18">
        <v>0.39884546019900491</v>
      </c>
      <c r="C370" s="18">
        <v>0.81948424068767911</v>
      </c>
      <c r="D370" s="59" t="s">
        <v>15</v>
      </c>
    </row>
    <row r="371" spans="1:4" ht="17" thickBot="1">
      <c r="A371" s="28">
        <v>1956</v>
      </c>
      <c r="B371" s="18">
        <v>0.34939690294934017</v>
      </c>
      <c r="C371" s="18">
        <v>0.86226415094339626</v>
      </c>
      <c r="D371" s="63" t="s">
        <v>15</v>
      </c>
    </row>
    <row r="372" spans="1:4" ht="17" thickBot="1">
      <c r="A372" s="28">
        <v>1980</v>
      </c>
      <c r="B372" s="18">
        <v>0.29090583626217204</v>
      </c>
      <c r="C372" s="18">
        <v>0.90892193308550184</v>
      </c>
      <c r="D372" s="61" t="s">
        <v>15</v>
      </c>
    </row>
    <row r="373" spans="1:4" ht="17" thickBot="1">
      <c r="A373" s="28">
        <v>1940</v>
      </c>
      <c r="B373" s="18">
        <v>0.34375</v>
      </c>
      <c r="C373" s="18">
        <v>0.84557438794726936</v>
      </c>
      <c r="D373" s="61" t="s">
        <v>14</v>
      </c>
    </row>
    <row r="374" spans="1:4" ht="17" thickBot="1">
      <c r="A374" s="28">
        <v>1952</v>
      </c>
      <c r="B374" s="18">
        <v>0.35100854353132632</v>
      </c>
      <c r="C374" s="18">
        <v>0.83239171374764598</v>
      </c>
      <c r="D374" s="61" t="s">
        <v>15</v>
      </c>
    </row>
    <row r="375" spans="1:4" ht="17" thickBot="1">
      <c r="A375" s="28">
        <v>1928</v>
      </c>
      <c r="B375" s="18">
        <v>0.33455800998847485</v>
      </c>
      <c r="C375" s="18">
        <v>0.83615819209039544</v>
      </c>
      <c r="D375" s="61" t="s">
        <v>15</v>
      </c>
    </row>
    <row r="376" spans="1:4" ht="17" thickBot="1">
      <c r="A376" s="28">
        <v>1868</v>
      </c>
      <c r="B376" s="18">
        <v>0.4113184757909456</v>
      </c>
      <c r="C376" s="18">
        <v>0.72789115646258506</v>
      </c>
      <c r="D376" s="59" t="s">
        <v>15</v>
      </c>
    </row>
    <row r="377" spans="1:4" ht="17" thickBot="1">
      <c r="A377" s="28">
        <v>1944</v>
      </c>
      <c r="B377" s="18">
        <v>0.30059013226957804</v>
      </c>
      <c r="C377" s="18">
        <v>0.81355932203389836</v>
      </c>
      <c r="D377" s="61" t="s">
        <v>14</v>
      </c>
    </row>
    <row r="378" spans="1:4" ht="17" thickBot="1">
      <c r="A378" s="28">
        <v>1904</v>
      </c>
      <c r="B378" s="18">
        <v>0.39131282938724143</v>
      </c>
      <c r="C378" s="18">
        <v>0.70588235294117652</v>
      </c>
      <c r="D378" s="61" t="s">
        <v>15</v>
      </c>
    </row>
    <row r="379" spans="1:4" ht="17" thickBot="1">
      <c r="A379" s="28">
        <v>1912</v>
      </c>
      <c r="B379" s="18">
        <v>0.26625776754890679</v>
      </c>
      <c r="C379" s="18">
        <v>0.8192090395480226</v>
      </c>
      <c r="D379" s="61" t="s">
        <v>14</v>
      </c>
    </row>
    <row r="380" spans="1:4" ht="17" thickBot="1">
      <c r="A380" s="28">
        <v>1920</v>
      </c>
      <c r="B380" s="18">
        <v>0.31415765534153384</v>
      </c>
      <c r="C380" s="18">
        <v>0.76082862523540484</v>
      </c>
      <c r="D380" s="61" t="s">
        <v>15</v>
      </c>
    </row>
    <row r="381" spans="1:4" ht="17" thickBot="1">
      <c r="A381" s="28">
        <v>1832</v>
      </c>
      <c r="B381" s="18">
        <v>0.30205646729408103</v>
      </c>
      <c r="C381" s="18">
        <v>0.76573426573426573</v>
      </c>
      <c r="D381" s="59" t="s">
        <v>14</v>
      </c>
    </row>
    <row r="382" spans="1:4" ht="17" thickBot="1">
      <c r="A382" s="28">
        <v>1988</v>
      </c>
      <c r="B382" s="18">
        <v>0.27004925244773748</v>
      </c>
      <c r="C382" s="18">
        <v>0.79329608938547491</v>
      </c>
      <c r="D382" s="61" t="s">
        <v>15</v>
      </c>
    </row>
    <row r="383" spans="1:4" ht="17" thickBot="1">
      <c r="A383" s="28">
        <v>1900</v>
      </c>
      <c r="B383" s="18">
        <v>0.38909369024856599</v>
      </c>
      <c r="C383" s="18">
        <v>0.65324384787472034</v>
      </c>
      <c r="D383" s="63" t="s">
        <v>15</v>
      </c>
    </row>
    <row r="384" spans="1:4" ht="17" thickBot="1">
      <c r="A384" s="28">
        <v>1860</v>
      </c>
      <c r="B384" s="18">
        <v>0.3233781763826607</v>
      </c>
      <c r="C384" s="18">
        <v>0.7142857142857143</v>
      </c>
      <c r="D384" s="59" t="s">
        <v>15</v>
      </c>
    </row>
    <row r="385" spans="1:4" ht="17" thickBot="1">
      <c r="A385" s="28">
        <v>1908</v>
      </c>
      <c r="B385" s="18">
        <v>0.35648246485872498</v>
      </c>
      <c r="C385" s="18">
        <v>0.6645962732919255</v>
      </c>
      <c r="D385" s="61" t="s">
        <v>15</v>
      </c>
    </row>
    <row r="386" spans="1:4" ht="17" thickBot="1">
      <c r="A386" s="28">
        <v>1896</v>
      </c>
      <c r="B386" s="18">
        <v>0.41408340675477245</v>
      </c>
      <c r="C386" s="18">
        <v>0.60626398210290833</v>
      </c>
      <c r="D386" s="61" t="s">
        <v>15</v>
      </c>
    </row>
    <row r="387" spans="1:4" ht="17" thickBot="1">
      <c r="A387" s="30">
        <v>1844</v>
      </c>
      <c r="B387" s="18">
        <v>0.40033004926108379</v>
      </c>
      <c r="C387" s="18">
        <v>0.61818181818181817</v>
      </c>
      <c r="D387" s="59" t="s">
        <v>14</v>
      </c>
    </row>
    <row r="388" spans="1:4" ht="17" thickBot="1">
      <c r="A388" s="30">
        <v>1828</v>
      </c>
      <c r="B388" s="18">
        <v>0.32367990694867743</v>
      </c>
      <c r="C388" s="18">
        <v>0.68199233716475094</v>
      </c>
      <c r="D388" s="59" t="s">
        <v>14</v>
      </c>
    </row>
    <row r="389" spans="1:4" ht="17" thickBot="1">
      <c r="A389" s="30">
        <v>2008</v>
      </c>
      <c r="B389" s="18">
        <v>0.30490240000000002</v>
      </c>
      <c r="C389" s="18">
        <v>0.6784</v>
      </c>
      <c r="D389" s="95" t="s">
        <v>14</v>
      </c>
    </row>
    <row r="390" spans="1:4" ht="17" thickBot="1">
      <c r="A390" s="30">
        <v>1888</v>
      </c>
      <c r="B390" s="18">
        <v>0.39975059209327746</v>
      </c>
      <c r="C390" s="18">
        <v>0.58104738154613467</v>
      </c>
      <c r="D390" s="59" t="s">
        <v>15</v>
      </c>
    </row>
    <row r="391" spans="1:4" ht="17" thickBot="1">
      <c r="A391" s="30">
        <v>1880</v>
      </c>
      <c r="B391" s="18">
        <v>0.39708931383577056</v>
      </c>
      <c r="C391" s="18">
        <v>0.57994579945799463</v>
      </c>
      <c r="D391" s="59" t="s">
        <v>15</v>
      </c>
    </row>
    <row r="392" spans="1:4" ht="17" thickBot="1">
      <c r="A392" s="30">
        <v>1892</v>
      </c>
      <c r="B392" s="18">
        <v>0.35252968657096745</v>
      </c>
      <c r="C392" s="18">
        <v>0.62387387387387383</v>
      </c>
      <c r="D392" s="61" t="s">
        <v>14</v>
      </c>
    </row>
    <row r="393" spans="1:4" ht="17" thickBot="1">
      <c r="A393" s="30">
        <v>1924</v>
      </c>
      <c r="B393" s="18">
        <v>0.25480604699378023</v>
      </c>
      <c r="C393" s="18">
        <v>0.71939736346516003</v>
      </c>
      <c r="D393" s="61" t="s">
        <v>15</v>
      </c>
    </row>
    <row r="394" spans="1:4" ht="17" thickBot="1">
      <c r="A394" s="30">
        <v>1996</v>
      </c>
      <c r="B394" s="18">
        <v>0.26874906176745689</v>
      </c>
      <c r="C394" s="18">
        <v>0.70446096654275092</v>
      </c>
      <c r="D394" s="61" t="s">
        <v>14</v>
      </c>
    </row>
    <row r="395" spans="1:4" ht="17" thickBot="1">
      <c r="A395" s="30">
        <v>1856</v>
      </c>
      <c r="B395" s="18">
        <v>0.35759170575166627</v>
      </c>
      <c r="C395" s="18">
        <v>0.58783783783783783</v>
      </c>
      <c r="D395" s="59" t="s">
        <v>14</v>
      </c>
    </row>
    <row r="396" spans="1:4" ht="17" thickBot="1">
      <c r="A396" s="30">
        <v>1848</v>
      </c>
      <c r="B396" s="18">
        <v>0.38291292569659441</v>
      </c>
      <c r="C396" s="18">
        <v>0.56206896551724139</v>
      </c>
      <c r="D396" s="59" t="s">
        <v>41</v>
      </c>
    </row>
    <row r="397" spans="1:4" ht="17" thickBot="1">
      <c r="A397" s="30">
        <v>1884</v>
      </c>
      <c r="B397" s="18">
        <v>0.38849634886351953</v>
      </c>
      <c r="C397" s="18">
        <v>0.54613466334164584</v>
      </c>
      <c r="D397" s="59" t="s">
        <v>14</v>
      </c>
    </row>
    <row r="398" spans="1:4" ht="17" thickBot="1">
      <c r="A398" s="30">
        <v>1992</v>
      </c>
      <c r="B398" s="18">
        <v>0.2384892876762498</v>
      </c>
      <c r="C398" s="18">
        <v>0.68773234200743494</v>
      </c>
      <c r="D398" s="61" t="s">
        <v>14</v>
      </c>
    </row>
    <row r="399" spans="1:4" ht="17" thickBot="1">
      <c r="A399" s="30">
        <v>1876</v>
      </c>
      <c r="B399" s="18">
        <v>0.42148329728430661</v>
      </c>
      <c r="C399" s="18">
        <v>0.50135501355013545</v>
      </c>
      <c r="D399" s="59" t="s">
        <v>15</v>
      </c>
    </row>
    <row r="400" spans="1:4" ht="17" thickBot="1">
      <c r="A400" s="30">
        <v>1960</v>
      </c>
      <c r="B400" s="18">
        <v>0.31470287869513297</v>
      </c>
      <c r="C400" s="18">
        <v>0.56424581005586594</v>
      </c>
      <c r="D400" s="61" t="s">
        <v>14</v>
      </c>
    </row>
    <row r="401" spans="1:4" ht="17" thickBot="1">
      <c r="A401" s="30">
        <v>1836</v>
      </c>
      <c r="B401" s="18">
        <v>0.29402223849790265</v>
      </c>
      <c r="C401" s="18">
        <v>0.57823129251700678</v>
      </c>
      <c r="D401" s="59" t="s">
        <v>14</v>
      </c>
    </row>
    <row r="402" spans="1:4" ht="17" thickBot="1">
      <c r="A402" s="30">
        <v>1948</v>
      </c>
      <c r="B402" s="18">
        <v>0.27066465903193793</v>
      </c>
      <c r="C402" s="18">
        <v>0.57062146892655363</v>
      </c>
      <c r="D402" s="61" t="s">
        <v>14</v>
      </c>
    </row>
    <row r="403" spans="1:4" ht="17" thickBot="1">
      <c r="A403" s="30">
        <v>1916</v>
      </c>
      <c r="B403" s="18">
        <v>0.31807264908905736</v>
      </c>
      <c r="C403" s="18">
        <v>0.5216572504708098</v>
      </c>
      <c r="D403" s="61" t="s">
        <v>14</v>
      </c>
    </row>
    <row r="404" spans="1:4" ht="17" thickBot="1">
      <c r="A404" s="30">
        <v>1976</v>
      </c>
      <c r="B404" s="18">
        <v>0.27363938935497184</v>
      </c>
      <c r="C404" s="18">
        <v>0.55307262569832405</v>
      </c>
      <c r="D404" s="61" t="s">
        <v>14</v>
      </c>
    </row>
    <row r="405" spans="1:4" ht="17" thickBot="1">
      <c r="A405" s="30">
        <v>1968</v>
      </c>
      <c r="B405" s="18">
        <v>0.26487755801362445</v>
      </c>
      <c r="C405" s="18">
        <v>0.55947955390334569</v>
      </c>
      <c r="D405" s="61" t="s">
        <v>15</v>
      </c>
    </row>
    <row r="406" spans="1:4" ht="17" thickBot="1">
      <c r="A406" s="30">
        <v>2004</v>
      </c>
      <c r="B406" s="18">
        <v>0.28337892754485083</v>
      </c>
      <c r="C406" s="18">
        <v>0.53258845437616387</v>
      </c>
      <c r="D406" s="61" t="s">
        <v>15</v>
      </c>
    </row>
    <row r="407" spans="1:4" ht="17" thickBot="1">
      <c r="A407" s="30">
        <v>2000</v>
      </c>
      <c r="B407" s="18">
        <v>0.25787522668138452</v>
      </c>
      <c r="C407" s="18">
        <v>0.50465549348230909</v>
      </c>
      <c r="D407" s="61" t="s">
        <v>15</v>
      </c>
    </row>
    <row r="408" spans="1:4" ht="17" thickBot="1">
      <c r="A408" s="30">
        <v>1824</v>
      </c>
      <c r="B408" s="18">
        <v>0.11491759170020976</v>
      </c>
      <c r="C408" s="18">
        <v>0.37931034482758619</v>
      </c>
      <c r="D408" s="59" t="s">
        <v>47</v>
      </c>
    </row>
    <row r="409" spans="1:4" ht="17" thickBot="1"/>
    <row r="410" spans="1:4" ht="17" thickBot="1">
      <c r="A410" s="27" t="s">
        <v>7</v>
      </c>
      <c r="B410" s="17">
        <v>0.33292757796054284</v>
      </c>
      <c r="C410" s="17">
        <v>0.70747066894053157</v>
      </c>
    </row>
    <row r="411" spans="1:4" ht="17" thickBot="1">
      <c r="A411" s="27" t="s">
        <v>8</v>
      </c>
      <c r="B411" s="17">
        <v>0.33655976880410554</v>
      </c>
      <c r="C411" s="17">
        <v>0.70446096654275092</v>
      </c>
    </row>
    <row r="412" spans="1:4" ht="17" thickBot="1">
      <c r="A412" s="27" t="s">
        <v>9</v>
      </c>
      <c r="B412" s="17">
        <v>6.1727238638927102E-2</v>
      </c>
      <c r="C412" s="17">
        <v>0.14816345916686491</v>
      </c>
    </row>
  </sheetData>
  <mergeCells count="1">
    <mergeCell ref="F4:G4"/>
  </mergeCells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59"/>
  <sheetViews>
    <sheetView topLeftCell="A34" zoomScale="102" workbookViewId="0">
      <selection activeCell="G59" sqref="G59"/>
    </sheetView>
  </sheetViews>
  <sheetFormatPr baseColWidth="10" defaultRowHeight="16"/>
  <cols>
    <col min="1" max="1" width="10.7109375" style="110"/>
    <col min="2" max="2" width="10.7109375" style="111"/>
  </cols>
  <sheetData>
    <row r="2" spans="1:2">
      <c r="B2" s="111" t="s">
        <v>2</v>
      </c>
    </row>
    <row r="3" spans="1:2">
      <c r="A3" s="110">
        <v>1824</v>
      </c>
      <c r="B3" s="111">
        <v>0.26900000000000002</v>
      </c>
    </row>
    <row r="4" spans="1:2">
      <c r="A4" s="110">
        <v>1828</v>
      </c>
      <c r="B4" s="111">
        <v>0.57599999999999996</v>
      </c>
    </row>
    <row r="5" spans="1:2">
      <c r="A5" s="110">
        <v>1832</v>
      </c>
      <c r="B5" s="111">
        <v>0.55400000000000005</v>
      </c>
    </row>
    <row r="6" spans="1:2">
      <c r="A6" s="110">
        <v>1836</v>
      </c>
      <c r="B6" s="111">
        <v>0.57799999999999996</v>
      </c>
    </row>
    <row r="7" spans="1:2">
      <c r="A7" s="110">
        <v>1840</v>
      </c>
      <c r="B7" s="111">
        <v>0.80200000000000005</v>
      </c>
    </row>
    <row r="8" spans="1:2">
      <c r="A8" s="110">
        <v>1844</v>
      </c>
      <c r="B8" s="111">
        <v>0.78900000000000003</v>
      </c>
    </row>
    <row r="9" spans="1:2">
      <c r="A9" s="110">
        <v>1848</v>
      </c>
      <c r="B9" s="111">
        <v>0.72699999999999998</v>
      </c>
    </row>
    <row r="10" spans="1:2">
      <c r="A10" s="110">
        <v>1852</v>
      </c>
      <c r="B10" s="111">
        <v>0.69499999999999995</v>
      </c>
    </row>
    <row r="11" spans="1:2">
      <c r="A11" s="110">
        <v>1856</v>
      </c>
      <c r="B11" s="111">
        <v>0.78900000000000003</v>
      </c>
    </row>
    <row r="12" spans="1:2">
      <c r="A12" s="110">
        <v>1860</v>
      </c>
      <c r="B12" s="111">
        <v>0.81200000000000006</v>
      </c>
    </row>
    <row r="13" spans="1:2">
      <c r="A13" s="110">
        <v>1864</v>
      </c>
      <c r="B13" s="111">
        <v>0.73799999999999999</v>
      </c>
    </row>
    <row r="14" spans="1:2">
      <c r="A14" s="110">
        <v>1868</v>
      </c>
      <c r="B14" s="111">
        <v>0.78100000000000003</v>
      </c>
    </row>
    <row r="15" spans="1:2">
      <c r="A15" s="110">
        <v>1872</v>
      </c>
      <c r="B15" s="111">
        <v>0.71299999999999997</v>
      </c>
    </row>
    <row r="16" spans="1:2">
      <c r="A16" s="110">
        <v>1876</v>
      </c>
      <c r="B16" s="111">
        <v>0.81799999999999995</v>
      </c>
    </row>
    <row r="17" spans="1:2">
      <c r="A17" s="110">
        <v>1880</v>
      </c>
      <c r="B17" s="111">
        <v>0.79400000000000004</v>
      </c>
    </row>
    <row r="18" spans="1:2">
      <c r="A18" s="110">
        <v>1884</v>
      </c>
      <c r="B18" s="111">
        <v>0.77500000000000002</v>
      </c>
    </row>
    <row r="19" spans="1:2">
      <c r="A19" s="110">
        <v>1888</v>
      </c>
      <c r="B19" s="111">
        <v>0.79300000000000004</v>
      </c>
    </row>
    <row r="20" spans="1:2">
      <c r="A20" s="110">
        <v>1892</v>
      </c>
      <c r="B20" s="111">
        <v>0.747</v>
      </c>
    </row>
    <row r="21" spans="1:2">
      <c r="A21" s="110">
        <v>1896</v>
      </c>
      <c r="B21" s="111">
        <v>0.79300000000000004</v>
      </c>
    </row>
    <row r="22" spans="1:2">
      <c r="A22" s="110">
        <v>1900</v>
      </c>
      <c r="B22" s="111">
        <v>0.73199999999999998</v>
      </c>
    </row>
    <row r="23" spans="1:2">
      <c r="A23" s="110">
        <v>1904</v>
      </c>
      <c r="B23" s="111">
        <v>0.65200000000000002</v>
      </c>
    </row>
    <row r="24" spans="1:2">
      <c r="A24" s="110">
        <v>1908</v>
      </c>
      <c r="B24" s="111">
        <v>0.65400000000000003</v>
      </c>
    </row>
    <row r="25" spans="1:2">
      <c r="A25" s="110">
        <v>1912</v>
      </c>
      <c r="B25" s="111">
        <v>0.58799999999999997</v>
      </c>
    </row>
    <row r="26" spans="1:2">
      <c r="A26" s="110">
        <v>1916</v>
      </c>
      <c r="B26" s="111">
        <v>0.61599999999999999</v>
      </c>
    </row>
    <row r="27" spans="1:2">
      <c r="A27" s="110">
        <v>1920</v>
      </c>
      <c r="B27" s="111">
        <v>0.49199999999999999</v>
      </c>
    </row>
    <row r="28" spans="1:2">
      <c r="A28" s="110">
        <v>1924</v>
      </c>
      <c r="B28" s="111">
        <v>0.46899999999999997</v>
      </c>
    </row>
    <row r="29" spans="1:2">
      <c r="A29" s="110">
        <v>1928</v>
      </c>
      <c r="B29" s="111">
        <v>0.56899999999999995</v>
      </c>
    </row>
    <row r="30" spans="1:2">
      <c r="A30" s="110">
        <v>1932</v>
      </c>
      <c r="B30" s="111">
        <v>0.56899999999999995</v>
      </c>
    </row>
    <row r="31" spans="1:2">
      <c r="A31" s="110">
        <v>1936</v>
      </c>
      <c r="B31" s="111">
        <v>0.61</v>
      </c>
    </row>
    <row r="32" spans="1:2">
      <c r="A32" s="110">
        <v>1940</v>
      </c>
      <c r="B32" s="111">
        <v>0.625</v>
      </c>
    </row>
    <row r="33" spans="1:2">
      <c r="A33" s="110">
        <v>1944</v>
      </c>
      <c r="B33" s="111">
        <v>0.55900000000000005</v>
      </c>
    </row>
    <row r="34" spans="1:2">
      <c r="A34" s="110">
        <v>1948</v>
      </c>
      <c r="B34" s="111">
        <v>0.53</v>
      </c>
    </row>
    <row r="35" spans="1:2">
      <c r="A35" s="110">
        <v>1952</v>
      </c>
      <c r="B35" s="111">
        <v>0.63300000000000001</v>
      </c>
    </row>
    <row r="36" spans="1:2">
      <c r="A36" s="110">
        <v>1956</v>
      </c>
      <c r="B36" s="111">
        <v>0.60499999999999998</v>
      </c>
    </row>
    <row r="37" spans="1:2">
      <c r="A37" s="110">
        <v>1960</v>
      </c>
      <c r="B37" s="111">
        <v>0.63100000000000001</v>
      </c>
    </row>
    <row r="38" spans="1:2">
      <c r="A38" s="110">
        <v>1964</v>
      </c>
      <c r="B38" s="111">
        <v>0.61899999999999999</v>
      </c>
    </row>
    <row r="39" spans="1:2">
      <c r="A39" s="110">
        <v>1968</v>
      </c>
      <c r="B39" s="111">
        <v>0.60799999999999998</v>
      </c>
    </row>
    <row r="40" spans="1:2">
      <c r="A40" s="110">
        <v>1972</v>
      </c>
      <c r="B40" s="111">
        <v>0.55200000000000005</v>
      </c>
    </row>
    <row r="41" spans="1:2">
      <c r="A41" s="110">
        <v>1976</v>
      </c>
      <c r="B41" s="111">
        <v>0.53600000000000003</v>
      </c>
    </row>
    <row r="42" spans="1:2">
      <c r="A42" s="110">
        <v>1980</v>
      </c>
      <c r="B42" s="111">
        <v>0.52600000000000002</v>
      </c>
    </row>
    <row r="43" spans="1:2">
      <c r="A43" s="110">
        <v>1984</v>
      </c>
      <c r="B43" s="111">
        <v>0.53100000000000003</v>
      </c>
    </row>
    <row r="44" spans="1:2">
      <c r="A44" s="110">
        <v>1988</v>
      </c>
      <c r="B44" s="111">
        <v>0.501</v>
      </c>
    </row>
    <row r="45" spans="1:2">
      <c r="A45" s="110">
        <v>1992</v>
      </c>
      <c r="B45" s="111">
        <v>0.55100000000000005</v>
      </c>
    </row>
    <row r="46" spans="1:2">
      <c r="A46" s="110">
        <v>1996</v>
      </c>
      <c r="B46" s="111">
        <v>0.49099999999999999</v>
      </c>
    </row>
    <row r="47" spans="1:2">
      <c r="A47" s="110">
        <v>2000</v>
      </c>
      <c r="B47" s="111">
        <v>0.51300000000000001</v>
      </c>
    </row>
    <row r="48" spans="1:2">
      <c r="A48" s="110">
        <v>2004</v>
      </c>
      <c r="B48" s="111">
        <v>0.55300000000000005</v>
      </c>
    </row>
    <row r="49" spans="1:4">
      <c r="A49" s="110">
        <v>2008</v>
      </c>
      <c r="B49" s="111">
        <v>0.56799999999999995</v>
      </c>
    </row>
    <row r="50" spans="1:4">
      <c r="A50" s="110">
        <f>A49+4</f>
        <v>2012</v>
      </c>
      <c r="B50" s="111">
        <v>0.54900000000000004</v>
      </c>
    </row>
    <row r="51" spans="1:4">
      <c r="A51" s="110">
        <f t="shared" ref="A51:A59" si="0">A50+4</f>
        <v>2016</v>
      </c>
      <c r="B51" s="111">
        <v>0.55700000000000005</v>
      </c>
    </row>
    <row r="52" spans="1:4">
      <c r="A52" s="110">
        <f t="shared" si="0"/>
        <v>2020</v>
      </c>
    </row>
    <row r="53" spans="1:4">
      <c r="A53" s="110">
        <f t="shared" si="0"/>
        <v>2024</v>
      </c>
    </row>
    <row r="54" spans="1:4">
      <c r="A54" s="110">
        <f t="shared" si="0"/>
        <v>2028</v>
      </c>
      <c r="D54" s="113" t="s">
        <v>132</v>
      </c>
    </row>
    <row r="55" spans="1:4">
      <c r="A55" s="110">
        <f t="shared" si="0"/>
        <v>2032</v>
      </c>
    </row>
    <row r="56" spans="1:4">
      <c r="A56" s="110">
        <f t="shared" si="0"/>
        <v>2036</v>
      </c>
    </row>
    <row r="57" spans="1:4">
      <c r="A57" s="110">
        <f t="shared" si="0"/>
        <v>2040</v>
      </c>
    </row>
    <row r="58" spans="1:4">
      <c r="A58" s="110">
        <f t="shared" si="0"/>
        <v>2044</v>
      </c>
    </row>
    <row r="59" spans="1:4">
      <c r="A59" s="110">
        <f t="shared" si="0"/>
        <v>2048</v>
      </c>
    </row>
  </sheetData>
  <hyperlinks>
    <hyperlink ref="D54" r:id="rId1" xr:uid="{8604F304-9D8B-6242-95C9-4009BA7D5867}"/>
  </hyperlinks>
  <pageMargins left="0.75" right="0.75" top="1" bottom="1" header="0.5" footer="0.5"/>
  <pageSetup paperSize="0" orientation="portrait" horizontalDpi="4294967292" verticalDpi="4294967292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6"/>
  <sheetData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6"/>
  <sheetData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6"/>
  <sheetData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6"/>
  <sheetData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6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Sheet3</vt:lpstr>
      <vt:lpstr>Sheet2</vt:lpstr>
      <vt:lpstr>Sheet4</vt:lpstr>
      <vt:lpstr>Sheet5</vt:lpstr>
      <vt:lpstr>Sheet6</vt:lpstr>
      <vt:lpstr>Sheet7</vt:lpstr>
      <vt:lpstr>Sheet8</vt:lpstr>
    </vt:vector>
  </TitlesOfParts>
  <Company>School of Business / Montclair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 User</dc:creator>
  <cp:lastModifiedBy>Phillip LeBel</cp:lastModifiedBy>
  <cp:lastPrinted>2011-02-25T02:23:43Z</cp:lastPrinted>
  <dcterms:created xsi:type="dcterms:W3CDTF">2008-02-14T22:18:46Z</dcterms:created>
  <dcterms:modified xsi:type="dcterms:W3CDTF">2020-05-11T23:59:31Z</dcterms:modified>
</cp:coreProperties>
</file>