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20" windowWidth="22540" windowHeight="12200" tabRatio="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<sst xmlns="http://schemas.openxmlformats.org/spreadsheetml/2006/main" count="379" uniqueCount="282">
  <si>
    <t xml:space="preserve">          We can illustrate many of these propositions with reference to an elementary numerical example. </t>
  </si>
  <si>
    <t xml:space="preserve"> Consider an electric utility with a total cost function given as:</t>
  </si>
  <si>
    <t>TC =</t>
  </si>
  <si>
    <t>The firm faces an undifferentiated demand for electricity as:</t>
  </si>
  <si>
    <t>Q =</t>
  </si>
  <si>
    <t>What kind of pricing and output options can this firm pursue?  First, let us transform the demand curve into a total</t>
  </si>
  <si>
    <t>revenue function.  To do so we first express price as a function of quantity, i.e.,</t>
  </si>
  <si>
    <t>P =</t>
  </si>
  <si>
    <t>We then multiply the inverse demand equation by Q to derive the total revenue function:</t>
  </si>
  <si>
    <t>TR =</t>
  </si>
  <si>
    <t xml:space="preserve">Q </t>
  </si>
  <si>
    <t xml:space="preserve">from which we apply a basic test, namely, whether at any leve l of output there is a feasible price level that will </t>
  </si>
  <si>
    <t>permit the firm to break even.  The easiest way to do so is to set marginal revenue equal to marginal cost and</t>
  </si>
  <si>
    <t xml:space="preserve"> solve for the resulting profit maximizing quantity, or:</t>
  </si>
  <si>
    <r>
      <t xml:space="preserve">MC = 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TC/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Q</t>
    </r>
    <r>
      <rPr>
        <b/>
        <sz val="12"/>
        <rFont val="Symbol"/>
        <family val="0"/>
      </rPr>
      <t xml:space="preserve"> =</t>
    </r>
  </si>
  <si>
    <t xml:space="preserve">(a convenience in this case since the total cost function is an upward sloping linear one with a slope of 20). </t>
  </si>
  <si>
    <t xml:space="preserve"> Next we take the derivative of the total revenue functionto obtain the marginal revenue function, or:</t>
  </si>
  <si>
    <r>
      <t xml:space="preserve">MR = 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TR/</t>
    </r>
    <r>
      <rPr>
        <b/>
        <sz val="12"/>
        <rFont val="Symbol"/>
        <family val="0"/>
      </rPr>
      <t>d</t>
    </r>
    <r>
      <rPr>
        <b/>
        <sz val="12"/>
        <rFont val="Helv"/>
        <family val="0"/>
      </rPr>
      <t>Q =</t>
    </r>
  </si>
  <si>
    <t>(MR=MC)=</t>
  </si>
  <si>
    <t>Q         =</t>
  </si>
  <si>
    <t xml:space="preserve">         Qe =</t>
  </si>
  <si>
    <r>
      <t>Q</t>
    </r>
    <r>
      <rPr>
        <b/>
        <vertAlign val="superscript"/>
        <sz val="18"/>
        <rFont val="Helv"/>
        <family val="0"/>
      </rPr>
      <t>2</t>
    </r>
  </si>
  <si>
    <t xml:space="preserve">a.  </t>
  </si>
  <si>
    <t xml:space="preserve">b.  </t>
  </si>
  <si>
    <t xml:space="preserve">c.  </t>
  </si>
  <si>
    <r>
      <t>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</si>
  <si>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P</t>
    </r>
    <r>
      <rPr>
        <b/>
        <vertAlign val="subscript"/>
        <sz val="18"/>
        <rFont val="Helv"/>
        <family val="0"/>
      </rPr>
      <t>1</t>
    </r>
  </si>
  <si>
    <r>
      <t>Q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=</t>
    </r>
  </si>
  <si>
    <r>
      <t>P</t>
    </r>
    <r>
      <rPr>
        <b/>
        <vertAlign val="subscript"/>
        <sz val="18"/>
        <rFont val="Helv"/>
        <family val="0"/>
      </rPr>
      <t>2</t>
    </r>
  </si>
  <si>
    <r>
      <t>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+ Q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 =</t>
    </r>
  </si>
  <si>
    <r>
      <t>P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</si>
  <si>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8"/>
        <rFont val="Helv"/>
        <family val="0"/>
      </rPr>
      <t>1</t>
    </r>
  </si>
  <si>
    <r>
      <t>TC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FC =</t>
    </r>
  </si>
  <si>
    <r>
      <t>TC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VC =</t>
    </r>
  </si>
  <si>
    <r>
      <t>TR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</si>
  <si>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8"/>
        <rFont val="Helv"/>
        <family val="0"/>
      </rPr>
      <t>1</t>
    </r>
    <r>
      <rPr>
        <b/>
        <vertAlign val="superscript"/>
        <sz val="18"/>
        <rFont val="Helv"/>
        <family val="0"/>
      </rPr>
      <t>2</t>
    </r>
  </si>
  <si>
    <r>
      <t>MR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</si>
  <si>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P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</si>
  <si>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8"/>
        <rFont val="Helv"/>
        <family val="0"/>
      </rPr>
      <t>2</t>
    </r>
  </si>
  <si>
    <r>
      <t>TR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</si>
  <si>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8"/>
        <rFont val="Helv"/>
        <family val="0"/>
      </rPr>
      <t>2</t>
    </r>
    <r>
      <rPr>
        <b/>
        <vertAlign val="superscript"/>
        <sz val="18"/>
        <rFont val="Helv"/>
        <family val="0"/>
      </rPr>
      <t>2</t>
    </r>
  </si>
  <si>
    <r>
      <t>MR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</si>
  <si>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>=(MR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>=MC)= (</t>
    </r>
  </si>
  <si>
    <r>
      <t>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          =</t>
    </r>
  </si>
  <si>
    <r>
      <t>Q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>=(MR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>=MC)=(</t>
    </r>
  </si>
  <si>
    <r>
      <t>where Q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=</t>
    </r>
  </si>
  <si>
    <t>7a.</t>
  </si>
  <si>
    <t>7b.</t>
  </si>
  <si>
    <t xml:space="preserve"> +b</t>
  </si>
  <si>
    <r>
      <t>Q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           =</t>
    </r>
  </si>
  <si>
    <t xml:space="preserve"> - (b)x</t>
  </si>
  <si>
    <t>16a.</t>
  </si>
  <si>
    <t>16b.</t>
  </si>
  <si>
    <t>16c.</t>
  </si>
  <si>
    <t>16d.</t>
  </si>
  <si>
    <t>16e.</t>
  </si>
  <si>
    <t>16f.</t>
  </si>
  <si>
    <t>16g.</t>
  </si>
  <si>
    <t>16h.</t>
  </si>
  <si>
    <t>16i.</t>
  </si>
  <si>
    <t>16j.</t>
  </si>
  <si>
    <t>16k.</t>
  </si>
  <si>
    <t>Economic Profit =</t>
  </si>
  <si>
    <t>ERRS =</t>
  </si>
  <si>
    <t>(ERRS = the Economic Rate of Return on Sales)</t>
  </si>
  <si>
    <t>16l.</t>
  </si>
  <si>
    <t>16m.</t>
  </si>
  <si>
    <t>16n.</t>
  </si>
  <si>
    <t>16o.</t>
  </si>
  <si>
    <r>
      <t>(P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- MC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>)     =</t>
    </r>
  </si>
  <si>
    <r>
      <t>(P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- MC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>)     =</t>
    </r>
  </si>
  <si>
    <t>12.a</t>
  </si>
  <si>
    <t>12b.</t>
  </si>
  <si>
    <t>12c.</t>
  </si>
  <si>
    <t>13a.</t>
  </si>
  <si>
    <t>13b.</t>
  </si>
  <si>
    <t>13c.</t>
  </si>
  <si>
    <t xml:space="preserve">          Let us now pursue the application of the market price discrimination alternative.  We do so by assuming </t>
  </si>
  <si>
    <t xml:space="preserve">that the firm can completely separate it markets into discrete segments, i.e., that the cross-price elasticity of </t>
  </si>
  <si>
    <t xml:space="preserve">demand among markets is zero.  In the present case, the firm identifies two distinct markets, whose respective </t>
  </si>
  <si>
    <t>original demand curves are defined as:</t>
  </si>
  <si>
    <t>which if added together would equal the original demand function, i.e.,:</t>
  </si>
  <si>
    <t xml:space="preserve">Based on the segmented market demand functions, to derive the optimal degree of price discrimination </t>
  </si>
  <si>
    <t xml:space="preserve">in each market, we first derive the inverted separated demand curves and tghen derive total and marginal </t>
  </si>
  <si>
    <t>revenue functions as:</t>
  </si>
  <si>
    <t>, which yields:</t>
  </si>
  <si>
    <t xml:space="preserve">           +       b</t>
  </si>
  <si>
    <t>and:</t>
  </si>
  <si>
    <t>, and for market two as:</t>
  </si>
  <si>
    <t xml:space="preserve">Setting each of these respective marginal revenue functions equal to marginal cost yields the optimal output and </t>
  </si>
  <si>
    <t>corresponding price level for each market:</t>
  </si>
  <si>
    <t>)</t>
  </si>
  <si>
    <t>"competitive" in the traditional sense.  "Sustainability" thus becomes the operational basis for deriving public</t>
  </si>
  <si>
    <t>policy alternatives.</t>
  </si>
  <si>
    <t>Simulation Tableau</t>
  </si>
  <si>
    <t>Simulation</t>
  </si>
  <si>
    <t>Base Case</t>
  </si>
  <si>
    <t>Q</t>
  </si>
  <si>
    <t>D(f) Constant =</t>
  </si>
  <si>
    <t>D(f) Slope =</t>
  </si>
  <si>
    <t>P</t>
  </si>
  <si>
    <t>Two-Firm Basic Industry Fixed Cost =</t>
  </si>
  <si>
    <t>Two-Firm Basic Industry Variable Cost=</t>
  </si>
  <si>
    <t>Market Demand Segment 1 Constant =</t>
  </si>
  <si>
    <t>Market Demand Segment 1 Slope =</t>
  </si>
  <si>
    <t>Market Demand Segment 2 Constant =</t>
  </si>
  <si>
    <t>Market Demand Segment 2 Slope =</t>
  </si>
  <si>
    <t>Decentralized Technology Fixed Cost =</t>
  </si>
  <si>
    <r>
      <t xml:space="preserve"> (after Frank P. Ramsey, "A Contribution to the Theory of Taxation",</t>
    </r>
    <r>
      <rPr>
        <b/>
        <sz val="12"/>
        <rFont val="Helv"/>
        <family val="0"/>
      </rPr>
      <t xml:space="preserve"> </t>
    </r>
    <r>
      <rPr>
        <i/>
        <sz val="12"/>
        <rFont val="Helv"/>
        <family val="0"/>
      </rPr>
      <t>The Economic Journal</t>
    </r>
    <r>
      <rPr>
        <sz val="12"/>
        <rFont val="Helv"/>
        <family val="0"/>
      </rPr>
      <t>, 37, March 1927,</t>
    </r>
  </si>
  <si>
    <r>
      <t>(P</t>
    </r>
    <r>
      <rPr>
        <b/>
        <vertAlign val="subscript"/>
        <sz val="18"/>
        <rFont val="Helv"/>
        <family val="0"/>
      </rPr>
      <t xml:space="preserve">i </t>
    </r>
    <r>
      <rPr>
        <b/>
        <sz val="12"/>
        <rFont val="Helv"/>
        <family val="0"/>
      </rPr>
      <t>- MC</t>
    </r>
    <r>
      <rPr>
        <b/>
        <vertAlign val="subscript"/>
        <sz val="18"/>
        <rFont val="Helv"/>
        <family val="0"/>
      </rPr>
      <t>i</t>
    </r>
    <r>
      <rPr>
        <b/>
        <sz val="12"/>
        <rFont val="Helv"/>
        <family val="0"/>
      </rPr>
      <t>)/P</t>
    </r>
    <r>
      <rPr>
        <b/>
        <vertAlign val="subscript"/>
        <sz val="18"/>
        <rFont val="Helv"/>
        <family val="0"/>
      </rPr>
      <t>i</t>
    </r>
    <r>
      <rPr>
        <b/>
        <sz val="12"/>
        <rFont val="Helv"/>
        <family val="0"/>
      </rPr>
      <t xml:space="preserve"> =</t>
    </r>
  </si>
  <si>
    <r>
      <t>k/</t>
    </r>
    <r>
      <rPr>
        <b/>
        <sz val="14"/>
        <rFont val="Symbol"/>
        <family val="0"/>
      </rPr>
      <t>e</t>
    </r>
  </si>
  <si>
    <r>
      <t>e</t>
    </r>
    <r>
      <rPr>
        <b/>
        <sz val="12"/>
        <rFont val="Helv"/>
        <family val="0"/>
      </rPr>
      <t>d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</si>
  <si>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e</t>
    </r>
    <r>
      <rPr>
        <b/>
        <sz val="12"/>
        <rFont val="Helv"/>
        <family val="0"/>
      </rPr>
      <t>d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=</t>
    </r>
  </si>
  <si>
    <r>
      <t>R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</si>
  <si>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R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=</t>
    </r>
  </si>
  <si>
    <r>
      <t>Rk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=</t>
    </r>
  </si>
  <si>
    <r>
      <t>Rk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</si>
  <si>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TC</t>
    </r>
    <r>
      <rPr>
        <b/>
        <vertAlign val="subscript"/>
        <sz val="18"/>
        <rFont val="Helv"/>
        <family val="0"/>
      </rPr>
      <t>b</t>
    </r>
    <r>
      <rPr>
        <b/>
        <sz val="12"/>
        <rFont val="Helv"/>
        <family val="0"/>
      </rPr>
      <t xml:space="preserve"> =</t>
    </r>
  </si>
  <si>
    <t>©2008, 2005, 1999</t>
  </si>
  <si>
    <t>Decentralized Technology Variable Cost =</t>
  </si>
  <si>
    <t>Total Costs and Revenues Graphing Data</t>
  </si>
  <si>
    <t>TC</t>
  </si>
  <si>
    <t>TR</t>
  </si>
  <si>
    <t>TC`</t>
  </si>
  <si>
    <t>TR`</t>
  </si>
  <si>
    <t>II.</t>
  </si>
  <si>
    <t>The Standard Solution for Profit Maximization</t>
  </si>
  <si>
    <t>typically a single firm, to achieve relatively low average costs while at the same time realizing a "fair" rate</t>
  </si>
  <si>
    <t>of return on its invested capital.  While economists have developed a broad variety of tests to determine</t>
  </si>
  <si>
    <t>what constitutes an appropriate rate structure for regulated monopolies, there is a growing body of literature</t>
  </si>
  <si>
    <t>that suggests that even in the absence of regulatory constraints, a "natural" monopoly will be compelled to</t>
  </si>
  <si>
    <t xml:space="preserve">behave in ways that are quite consistent with most of the conditions set out under a competitive market structure.  </t>
  </si>
  <si>
    <t xml:space="preserve">This implies that the second best compromises of a regulatory environment may not at all be superior to an </t>
  </si>
  <si>
    <t xml:space="preserve">unregulated alternative.  Under such conditions, markets are considered to be "contestable" rather than </t>
  </si>
  <si>
    <t xml:space="preserve">, where k is a constant, and epsilon is the </t>
  </si>
  <si>
    <t>own-price elasticity of demand.  To test the Ramsey price rule in the preceding example, we first derive the</t>
  </si>
  <si>
    <t>Next, seting marginal revenue of equation 6 to marginal cost of equation five gives us the optimal output level as:</t>
  </si>
  <si>
    <t xml:space="preserve">Inserting the optimal quantity back into the inverted demand equation number two yields an optimal price of </t>
  </si>
  <si>
    <t xml:space="preserve">          If government were to impose taxes on society in order to subsidize the losses arising from the operation </t>
  </si>
  <si>
    <t>for such an operation to be economically justifiable would require that the welfare losses arising form the</t>
  </si>
  <si>
    <t>imposition of taxation be less than the net gain from the operation of the single firm monopoly, a proposition</t>
  </si>
  <si>
    <r>
      <t>where 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=</t>
    </r>
  </si>
  <si>
    <r>
      <t>(TR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>+TR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>) - TC(Q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>+Q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>)</t>
    </r>
  </si>
  <si>
    <r>
      <t>TR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+ TR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 xml:space="preserve"> =</t>
    </r>
  </si>
  <si>
    <t xml:space="preserve"> + b</t>
  </si>
  <si>
    <r>
      <t>(P</t>
    </r>
    <r>
      <rPr>
        <b/>
        <vertAlign val="subscript"/>
        <sz val="18"/>
        <rFont val="Helv"/>
        <family val="0"/>
      </rPr>
      <t>1</t>
    </r>
  </si>
  <si>
    <r>
      <t>xQ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>)        +</t>
    </r>
  </si>
  <si>
    <r>
      <t>(P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>x</t>
    </r>
  </si>
  <si>
    <r>
      <t>Q</t>
    </r>
    <r>
      <rPr>
        <b/>
        <vertAlign val="subscript"/>
        <sz val="18"/>
        <rFont val="Helv"/>
        <family val="0"/>
      </rPr>
      <t>2</t>
    </r>
    <r>
      <rPr>
        <b/>
        <sz val="12"/>
        <rFont val="Helv"/>
        <family val="0"/>
      </rPr>
      <t>)</t>
    </r>
  </si>
  <si>
    <r>
      <t>/Q</t>
    </r>
    <r>
      <rPr>
        <b/>
        <vertAlign val="subscript"/>
        <sz val="18"/>
        <rFont val="Helv"/>
        <family val="0"/>
      </rPr>
      <t>1+2</t>
    </r>
  </si>
  <si>
    <t xml:space="preserve">that may or may not be true.  In lieu of the difficulty in arriving at such a determination, the other alternative </t>
  </si>
  <si>
    <t>would be to have the single utility engage in price discrimination to see if this could cancel its net income losses.</t>
  </si>
  <si>
    <t>III.</t>
  </si>
  <si>
    <t>The Market Price Discrimination Approach to Profit Maximization</t>
  </si>
  <si>
    <t>On the Economic Limits of Market Price Discrimination</t>
  </si>
  <si>
    <t xml:space="preserve">          Although price discrimination may be necessary for the sustainability of a natural monopoly, in a </t>
  </si>
  <si>
    <t xml:space="preserve">dynamic setting, it is possible that technological change can offset the advantage once held by the natural </t>
  </si>
  <si>
    <t>monopoly, thereby eliminating the sustainability of  the single-firm configuration.  As an illustration, consider</t>
  </si>
  <si>
    <t xml:space="preserve">what would happen if under price discrimination, the higher price in our second market induced a significant </t>
  </si>
  <si>
    <t xml:space="preserve">number of new firms to enter that market with a low-cost decentralized technology.  For such a market, let us </t>
  </si>
  <si>
    <t>consider that the cost of such a decentralized technolgy as windmill or photovoltaic systems could be</t>
  </si>
  <si>
    <t>produced at the following total cost function:</t>
  </si>
  <si>
    <t xml:space="preserve">Given the demand and total revenue function of segmented market number two under equation 15, as long </t>
  </si>
  <si>
    <t>, and:</t>
  </si>
  <si>
    <t xml:space="preserve">Notice that the sum of the optimal quantities in each market equals the original optimal level of the </t>
  </si>
  <si>
    <t>non-discriminating equilibrium as  derived in equation 7:</t>
  </si>
  <si>
    <t xml:space="preserve">.   Once we have the optimal </t>
  </si>
  <si>
    <t xml:space="preserve">quantities for each market segment, we then insert these quantities back into their corresopnding </t>
  </si>
  <si>
    <t>On the Sustainability of Price Discrimination</t>
  </si>
  <si>
    <t>I.</t>
  </si>
  <si>
    <t>Overview</t>
  </si>
  <si>
    <t xml:space="preserve">          Conventional wisdom holds that in the case of such industries as telecommunications and electricity </t>
  </si>
  <si>
    <t xml:space="preserve">At this point, our electric utility is faced with a difficult choice.  There is no standard profit maximizing level of </t>
  </si>
  <si>
    <t xml:space="preserve">generation and distribution, for a given level of output, the average cost will be lower if production is </t>
  </si>
  <si>
    <t xml:space="preserve">undertaken by a single firm than if production were to be provided by a multi-firm industry.  To promote such </t>
  </si>
  <si>
    <t>scale economies, single firms are often classified by policymakers as "natural" monopolies, in which case</t>
  </si>
  <si>
    <t>pricing and production decisions are based on attaining those conditions that permit a relatively few, or</t>
  </si>
  <si>
    <t xml:space="preserve">of firms within the industry.  What this means is that the utility has three basic choices:  one, that it adopt the </t>
  </si>
  <si>
    <t xml:space="preserve">loss minimizing level of output and have society impose taxes that would be used to subsidize the difference; </t>
  </si>
  <si>
    <t>second, have the firm go out of business; or third, engage in market price discrimination so as to be able to</t>
  </si>
  <si>
    <t>remain in business and avoid government intervention.</t>
  </si>
  <si>
    <t xml:space="preserve">operations, it is bound to lose some of that income as our decentralized technology displaces some of this </t>
  </si>
  <si>
    <t xml:space="preserve">market.  For example, in this case, our decentralized technology is profitable for all output levels between </t>
  </si>
  <si>
    <t>5 and 8 units (derived by setting equation 20 equal to equation 13's total revenue function, which means</t>
  </si>
  <si>
    <t xml:space="preserve">own-price elasticity of demand of the corresponding segmented market demand functions, using the </t>
  </si>
  <si>
    <t xml:space="preserve">segmented market price equilibria as our reference point.  Using the point elasticity of demand formula, </t>
  </si>
  <si>
    <t>we find that:</t>
  </si>
  <si>
    <t>P             =</t>
  </si>
  <si>
    <t xml:space="preserve">    =</t>
  </si>
  <si>
    <t>bQ</t>
  </si>
  <si>
    <t>We thus calculate the Ramsey formula for each market as:</t>
  </si>
  <si>
    <t xml:space="preserve">  =</t>
  </si>
  <si>
    <t>k</t>
  </si>
  <si>
    <t xml:space="preserve">, which means that we have a consistent value </t>
  </si>
  <si>
    <t>of k for both markets, thereby satisfying the Ramsey consistency criterion.</t>
  </si>
  <si>
    <t>decentralized technology's total cost function.  A summary of these conditions is given in the table below.</t>
  </si>
  <si>
    <t xml:space="preserve">        Costs and Revenues Under Price Discrimination and Centralized vs. Decentralized Technology</t>
  </si>
  <si>
    <t>Undifferentiated</t>
  </si>
  <si>
    <t>Market 1</t>
  </si>
  <si>
    <t>Market 2</t>
  </si>
  <si>
    <t xml:space="preserve">          The significance of the Ramsey price rule is that where price discrimination may be necessary for</t>
  </si>
  <si>
    <t xml:space="preserve">economic sustainability,  the ratio of price to marginal cost is inversely related to the own-price elasticity </t>
  </si>
  <si>
    <t xml:space="preserve">of demand, i.e., that price will be close to marginal cost for those markets with a higher price elasticity of </t>
  </si>
  <si>
    <t>demand, while price will be higher than marginal cost for those markets with a lower price elasticity of demand.</t>
  </si>
  <si>
    <t>VI.</t>
  </si>
  <si>
    <t>Based on the preceding, verify that the firm has reached an optimum in terms of the Ramsey pricing rule</t>
  </si>
  <si>
    <t>d.</t>
  </si>
  <si>
    <t>Plot the corresponding total revenue and total cost functions for the preceding information.</t>
  </si>
  <si>
    <t xml:space="preserve">A firm has two distinct demand functions, </t>
  </si>
  <si>
    <t>and a total cost function of:</t>
  </si>
  <si>
    <t>Derive its undifferentiated demand global solution.</t>
  </si>
  <si>
    <t>Derive the price discriminating solution and specify the corresponding costs, revenues, net income, price,</t>
  </si>
  <si>
    <t>and production conditions.</t>
  </si>
  <si>
    <t>Verify that the price discriminating equilibrium fulfills the Ramsey price rule.</t>
  </si>
  <si>
    <t>as our electric utility finds it feasible to produce 8.5 units in this market in order to sustain its own overall</t>
  </si>
  <si>
    <t>Pe =</t>
  </si>
  <si>
    <t>We can now compute total profit as total revenue minus total cost, or:</t>
  </si>
  <si>
    <t>Profit =(TR-TC) =</t>
  </si>
  <si>
    <t>Total Revenue =</t>
  </si>
  <si>
    <t>(a)</t>
  </si>
  <si>
    <t>xQ</t>
  </si>
  <si>
    <t xml:space="preserve">  -      (b)</t>
  </si>
  <si>
    <r>
      <t>xQ</t>
    </r>
    <r>
      <rPr>
        <b/>
        <vertAlign val="superscript"/>
        <sz val="18"/>
        <rFont val="Helv"/>
        <family val="0"/>
      </rPr>
      <t>2</t>
    </r>
  </si>
  <si>
    <t>Total Cost =</t>
  </si>
  <si>
    <t>a</t>
  </si>
  <si>
    <t>b</t>
  </si>
  <si>
    <t>Profit =</t>
  </si>
  <si>
    <t xml:space="preserve">What makes this industry a "natural" monopoly?  Essentially it is a natural monopoly in that the average cost </t>
  </si>
  <si>
    <t>continues to decline throughout  all relevant output possibilities.  We show this in terms of the table below:</t>
  </si>
  <si>
    <t xml:space="preserve">           AC</t>
  </si>
  <si>
    <t>inverse demand equations (12 and 13), to derive their corresponding market prices:</t>
  </si>
  <si>
    <t>(b)x</t>
  </si>
  <si>
    <t>and</t>
  </si>
  <si>
    <t xml:space="preserve">We can now take the corresponding products of the equilibrium prices and quantities in each market and </t>
  </si>
  <si>
    <t>subtract total costs to derive the firm's resulting level of profits.</t>
  </si>
  <si>
    <t xml:space="preserve">output that it can choose that will yield positive net income.  At the same time, we are powsiting that this single </t>
  </si>
  <si>
    <t>firm possesses a cost  function that is lower than any other multi-firm industrial configuration for the existing</t>
  </si>
  <si>
    <t>level of technology.  In fact, we find that if there were two firms in the industry, the total industry cost curve</t>
  </si>
  <si>
    <t>would be set at:</t>
  </si>
  <si>
    <t>TCa =</t>
  </si>
  <si>
    <t xml:space="preserve">and that for more than two firms, total costs for the industry would increase in some proportion to the number </t>
  </si>
  <si>
    <t xml:space="preserve">Discriminating Profit Level = </t>
  </si>
  <si>
    <t xml:space="preserve">Positive profit has been earned because the weighted average price, and corresponding total revenue </t>
  </si>
  <si>
    <t>generated through price discrimination is greater than under the non-discriminating profit maximizing equilibrium:</t>
  </si>
  <si>
    <t xml:space="preserve">Weighted Price = </t>
  </si>
  <si>
    <t xml:space="preserve">&gt; </t>
  </si>
  <si>
    <t>V.</t>
  </si>
  <si>
    <t>The Ramsey Pricing Rule</t>
  </si>
  <si>
    <t xml:space="preserve">          The preceding result is consistent with what economists have referred to as the Ramsey pricing rule</t>
  </si>
  <si>
    <t xml:space="preserve"> pp. 47-61), namely, that if one can not attain a sustainable output configuration based on the original equality </t>
  </si>
  <si>
    <t>of marginal cost to marginal revenue, then the optimal degree of divergence of price over marginal cost should</t>
  </si>
  <si>
    <t xml:space="preserve">be inversely proportional to the respective price elasticities of demand of the corresponding segmented markets.  </t>
  </si>
  <si>
    <t>In more formal terms, the Ramsey pricing rule can be defined as:</t>
  </si>
  <si>
    <t>P. LeBel</t>
  </si>
  <si>
    <t xml:space="preserve">that the decentralized technology could displace almost all of the price discriminating profit maximizing </t>
  </si>
  <si>
    <t xml:space="preserve">production of the centralized electric utility in this second market once price discrimination were initiated, </t>
  </si>
  <si>
    <t>whereas if the electric utility had maintained its unified market pricing strategy, it would have been impossible</t>
  </si>
  <si>
    <t xml:space="preserve">for the decentralized technology to compete since for over the range of competitive substitute production </t>
  </si>
  <si>
    <t xml:space="preserve">levels, the original total revenue function would have provided an unsustainable revenue level for the </t>
  </si>
  <si>
    <t xml:space="preserve">Original </t>
  </si>
  <si>
    <t>Decentral.</t>
  </si>
  <si>
    <t xml:space="preserve"> TR</t>
  </si>
  <si>
    <t>MKT1 TR</t>
  </si>
  <si>
    <t>MKT2 TR</t>
  </si>
  <si>
    <t>Orig. TC</t>
  </si>
  <si>
    <t>Dec. TC</t>
  </si>
  <si>
    <t>Total Revenue</t>
  </si>
  <si>
    <t>Profit #1</t>
  </si>
  <si>
    <t>Profit #2</t>
  </si>
  <si>
    <t>TR1</t>
  </si>
  <si>
    <t>TR2</t>
  </si>
  <si>
    <t>ATR(1+2)</t>
  </si>
  <si>
    <t>DTC</t>
  </si>
  <si>
    <t>Exercises</t>
  </si>
  <si>
    <t>An electric utility has an undifferentiated demand function of</t>
  </si>
  <si>
    <t>and a total cost function of</t>
  </si>
  <si>
    <t>a.</t>
  </si>
  <si>
    <t>Under these conditions what is the best output and pricing arrangement for the utility to adopt.  Explain</t>
  </si>
  <si>
    <t>b.</t>
  </si>
  <si>
    <t xml:space="preserve">If under the initial information, the utility now faces two distinct markets, </t>
  </si>
  <si>
    <t>derive its optimal pricing and production choices.</t>
  </si>
  <si>
    <t>c.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</si>
</sst>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;[Red]\(&quot;$&quot;#,##0.00\)"/>
    <numFmt numFmtId="166" formatCode="&quot;$&quot;#,##0.00;\-&quot;$&quot;#,##0.00"/>
    <numFmt numFmtId="167" formatCode="&quot;$&quot;#,###;\(&quot;$&quot;#,##0\)"/>
    <numFmt numFmtId="168" formatCode="0.000"/>
    <numFmt numFmtId="169" formatCode="0.0000"/>
    <numFmt numFmtId="170" formatCode="&quot;$&quot;#,###;\-&quot;$&quot;#,##0.00"/>
    <numFmt numFmtId="171" formatCode="\(#,##0.00\);[Red]\(#,##0.00\)"/>
    <numFmt numFmtId="172" formatCode="\(#,##0.00\);\-\(#,##0.00\)"/>
    <numFmt numFmtId="173" formatCode="\+\(#,##0.00\);\-\(#,##0.00\)"/>
    <numFmt numFmtId="174" formatCode="\(0.00\)"/>
    <numFmt numFmtId="175" formatCode="\+\ 0.00"/>
    <numFmt numFmtId="176" formatCode="\x\(0.00\)"/>
    <numFmt numFmtId="177" formatCode="\(&quot;$&quot;0.00"/>
    <numFmt numFmtId="178" formatCode="\x\(0.00\)\)"/>
    <numFmt numFmtId="179" formatCode="\÷0.000"/>
    <numFmt numFmtId="180" formatCode="\+0.00"/>
  </numFmts>
  <fonts count="2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sz val="12"/>
      <name val="Helv"/>
      <family val="0"/>
    </font>
    <font>
      <sz val="12"/>
      <name val="Geneva"/>
      <family val="0"/>
    </font>
    <font>
      <b/>
      <sz val="12"/>
      <name val="Symbol"/>
      <family val="0"/>
    </font>
    <font>
      <b/>
      <u val="single"/>
      <sz val="12"/>
      <name val="Helv"/>
      <family val="0"/>
    </font>
    <font>
      <b/>
      <i/>
      <sz val="12"/>
      <name val="Helv"/>
      <family val="0"/>
    </font>
    <font>
      <b/>
      <vertAlign val="superscript"/>
      <sz val="18"/>
      <name val="Helv"/>
      <family val="0"/>
    </font>
    <font>
      <b/>
      <sz val="12"/>
      <color indexed="12"/>
      <name val="Geneva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sz val="3"/>
      <name val="Helv"/>
      <family val="0"/>
    </font>
    <font>
      <sz val="1"/>
      <name val="Helv"/>
      <family val="0"/>
    </font>
    <font>
      <b/>
      <sz val="1"/>
      <name val="Helv"/>
      <family val="0"/>
    </font>
    <font>
      <b/>
      <vertAlign val="subscript"/>
      <sz val="18"/>
      <name val="Helv"/>
      <family val="0"/>
    </font>
    <font>
      <vertAlign val="subscript"/>
      <sz val="18"/>
      <name val="Helv"/>
      <family val="0"/>
    </font>
    <font>
      <i/>
      <sz val="12"/>
      <name val="Helv"/>
      <family val="0"/>
    </font>
    <font>
      <b/>
      <sz val="14"/>
      <name val="Helv"/>
      <family val="0"/>
    </font>
    <font>
      <b/>
      <sz val="14"/>
      <name val="Symbol"/>
      <family val="0"/>
    </font>
    <font>
      <b/>
      <sz val="20"/>
      <name val="Symbo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6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4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168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6" fontId="4" fillId="0" borderId="13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166" fontId="4" fillId="0" borderId="9" xfId="0" applyNumberFormat="1" applyFont="1" applyBorder="1" applyAlignment="1">
      <alignment horizontal="left"/>
    </xf>
    <xf numFmtId="169" fontId="4" fillId="0" borderId="15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right"/>
    </xf>
    <xf numFmtId="166" fontId="7" fillId="0" borderId="17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166" fontId="7" fillId="0" borderId="20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166" fontId="7" fillId="0" borderId="23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166" fontId="7" fillId="0" borderId="17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0" borderId="23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166" fontId="7" fillId="0" borderId="22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left"/>
    </xf>
    <xf numFmtId="0" fontId="13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horizontal="left"/>
    </xf>
    <xf numFmtId="164" fontId="14" fillId="0" borderId="26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6" fontId="17" fillId="0" borderId="0" xfId="0" applyNumberFormat="1" applyFont="1" applyAlignment="1">
      <alignment/>
    </xf>
    <xf numFmtId="175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left"/>
    </xf>
    <xf numFmtId="164" fontId="24" fillId="0" borderId="15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27" fillId="0" borderId="0" xfId="0" applyFont="1" applyAlignment="1">
      <alignment horizontal="left"/>
    </xf>
    <xf numFmtId="180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171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left"/>
    </xf>
    <xf numFmtId="172" fontId="4" fillId="0" borderId="13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77" fontId="4" fillId="0" borderId="12" xfId="0" applyNumberFormat="1" applyFont="1" applyBorder="1" applyAlignment="1">
      <alignment/>
    </xf>
    <xf numFmtId="178" fontId="4" fillId="0" borderId="13" xfId="0" applyNumberFormat="1" applyFont="1" applyBorder="1" applyAlignment="1">
      <alignment horizontal="left"/>
    </xf>
    <xf numFmtId="179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73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10" fontId="4" fillId="0" borderId="14" xfId="0" applyNumberFormat="1" applyFont="1" applyBorder="1" applyAlignment="1">
      <alignment/>
    </xf>
    <xf numFmtId="0" fontId="22" fillId="0" borderId="14" xfId="0" applyFont="1" applyBorder="1" applyAlignment="1">
      <alignment vertical="center"/>
    </xf>
    <xf numFmtId="169" fontId="4" fillId="0" borderId="11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5" xfId="0" applyFont="1" applyBorder="1" applyAlignment="1">
      <alignment horizontal="right"/>
    </xf>
    <xf numFmtId="169" fontId="4" fillId="0" borderId="7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180" fontId="4" fillId="0" borderId="9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vertical="center"/>
    </xf>
    <xf numFmtId="0" fontId="27" fillId="0" borderId="4" xfId="0" applyFont="1" applyBorder="1" applyAlignment="1">
      <alignment horizontal="center"/>
    </xf>
    <xf numFmtId="166" fontId="4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Basic Total Costs and Revenues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1925"/>
          <c:w val="0.9755"/>
          <c:h val="0.767"/>
        </c:manualLayout>
      </c:layout>
      <c:lineChart>
        <c:grouping val="standard"/>
        <c:varyColors val="0"/>
        <c:ser>
          <c:idx val="1"/>
          <c:order val="0"/>
          <c:tx>
            <c:strRef>
              <c:f>Sheet1!$C$350</c:f>
              <c:strCache>
                <c:ptCount val="1"/>
                <c:pt idx="0">
                  <c:v>TR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Sheet1!$A$351:$A$375</c:f>
              <c:numCache/>
            </c:numRef>
          </c:cat>
          <c:val>
            <c:numRef>
              <c:f>Sheet1!$C$351:$C$375</c:f>
              <c:numCache/>
            </c:numRef>
          </c:val>
          <c:smooth val="0"/>
        </c:ser>
        <c:ser>
          <c:idx val="2"/>
          <c:order val="1"/>
          <c:tx>
            <c:strRef>
              <c:f>Sheet1!$D$350</c:f>
              <c:strCache>
                <c:ptCount val="1"/>
                <c:pt idx="0">
                  <c:v>TC`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Sheet1!$A$351:$A$375</c:f>
              <c:numCache/>
            </c:numRef>
          </c:cat>
          <c:val>
            <c:numRef>
              <c:f>Sheet1!$D$351:$D$375</c:f>
              <c:numCache/>
            </c:numRef>
          </c:val>
          <c:smooth val="0"/>
        </c:ser>
        <c:ser>
          <c:idx val="3"/>
          <c:order val="2"/>
          <c:tx>
            <c:strRef>
              <c:f>Sheet1!$E$350</c:f>
              <c:strCache>
                <c:ptCount val="1"/>
                <c:pt idx="0">
                  <c:v>TR`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Sheet1!$A$351:$A$375</c:f>
              <c:numCache/>
            </c:numRef>
          </c:cat>
          <c:val>
            <c:numRef>
              <c:f>Sheet1!$E$351:$E$375</c:f>
              <c:numCache/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812848"/>
        <c:crosses val="autoZero"/>
        <c:auto val="0"/>
        <c:lblOffset val="100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978117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898"/>
          <c:w val="0.5255"/>
          <c:h val="0.062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Price Discriminating Equilibrium</a:t>
            </a:r>
          </a:p>
        </c:rich>
      </c:tx>
      <c:layout>
        <c:manualLayout>
          <c:xMode val="factor"/>
          <c:yMode val="factor"/>
          <c:x val="-0.01475"/>
          <c:y val="0.018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5"/>
          <c:y val="0.12475"/>
          <c:w val="0.959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Sheet1!$C$328</c:f>
              <c:strCache>
                <c:ptCount val="1"/>
                <c:pt idx="0">
                  <c:v>TR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Sheet1!$B$329:$B$346</c:f>
              <c:numCache/>
            </c:numRef>
          </c:cat>
          <c:val>
            <c:numRef>
              <c:f>Sheet1!$C$329:$C$346</c:f>
              <c:numCache/>
            </c:numRef>
          </c:val>
          <c:smooth val="0"/>
        </c:ser>
        <c:ser>
          <c:idx val="1"/>
          <c:order val="1"/>
          <c:tx>
            <c:strRef>
              <c:f>Sheet1!$D$328</c:f>
              <c:strCache>
                <c:ptCount val="1"/>
                <c:pt idx="0">
                  <c:v>TR1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Sheet1!$B$329:$B$346</c:f>
              <c:numCache/>
            </c:numRef>
          </c:cat>
          <c:val>
            <c:numRef>
              <c:f>Sheet1!$D$329:$D$346</c:f>
              <c:numCache/>
            </c:numRef>
          </c:val>
          <c:smooth val="0"/>
        </c:ser>
        <c:ser>
          <c:idx val="2"/>
          <c:order val="2"/>
          <c:tx>
            <c:strRef>
              <c:f>Sheet1!$E$328</c:f>
              <c:strCache>
                <c:ptCount val="1"/>
                <c:pt idx="0">
                  <c:v>TR2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Sheet1!$B$329:$B$346</c:f>
              <c:numCache/>
            </c:numRef>
          </c:cat>
          <c:val>
            <c:numRef>
              <c:f>Sheet1!$E$329:$E$346</c:f>
              <c:numCache/>
            </c:numRef>
          </c:val>
          <c:smooth val="0"/>
        </c:ser>
        <c:ser>
          <c:idx val="3"/>
          <c:order val="3"/>
          <c:tx>
            <c:strRef>
              <c:f>Sheet1!$F$328</c:f>
              <c:strCache>
                <c:ptCount val="1"/>
                <c:pt idx="0">
                  <c:v>ATR(1+2)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Sheet1!$B$329:$B$346</c:f>
              <c:numCache/>
            </c:numRef>
          </c:cat>
          <c:val>
            <c:numRef>
              <c:f>Sheet1!$F$329:$F$346</c:f>
              <c:numCache/>
            </c:numRef>
          </c:val>
          <c:smooth val="1"/>
        </c:ser>
        <c:ser>
          <c:idx val="4"/>
          <c:order val="4"/>
          <c:tx>
            <c:strRef>
              <c:f>Sheet1!$G$328</c:f>
              <c:strCache>
                <c:ptCount val="1"/>
                <c:pt idx="0">
                  <c:v>TC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Sheet1!$B$329:$B$346</c:f>
              <c:numCache/>
            </c:numRef>
          </c:cat>
          <c:val>
            <c:numRef>
              <c:f>Sheet1!$G$329:$G$346</c:f>
              <c:numCache/>
            </c:numRef>
          </c:val>
          <c:smooth val="0"/>
        </c:ser>
        <c:ser>
          <c:idx val="5"/>
          <c:order val="5"/>
          <c:tx>
            <c:strRef>
              <c:f>Sheet1!$H$328</c:f>
              <c:strCache>
                <c:ptCount val="1"/>
                <c:pt idx="0">
                  <c:v>DTC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Sheet1!$B$329:$B$346</c:f>
              <c:numCache/>
            </c:numRef>
          </c:cat>
          <c:val>
            <c:numRef>
              <c:f>Sheet1!$H$329:$H$346</c:f>
              <c:numCache/>
            </c:numRef>
          </c:val>
          <c:smooth val="0"/>
        </c:ser>
        <c:marker val="1"/>
        <c:axId val="58771313"/>
        <c:axId val="59179770"/>
      </c:lineChart>
      <c:catAx>
        <c:axId val="587713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9179770"/>
        <c:crosses val="autoZero"/>
        <c:auto val="0"/>
        <c:lblOffset val="100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877131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75"/>
          <c:w val="0.912"/>
          <c:h val="0.037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</a:rPr>
              <a:t>Total and Average Costs for a Natural Monopoly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405"/>
          <c:w val="0.98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Sheet1!$C$87</c:f>
              <c:strCache>
                <c:ptCount val="1"/>
                <c:pt idx="0">
                  <c:v>TC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Sheet1!$B$88:$B$97</c:f>
              <c:numCache/>
            </c:numRef>
          </c:cat>
          <c:val>
            <c:numRef>
              <c:f>Sheet1!$C$88:$C$97</c:f>
              <c:numCache/>
            </c:numRef>
          </c:val>
          <c:smooth val="0"/>
        </c:ser>
        <c:ser>
          <c:idx val="1"/>
          <c:order val="1"/>
          <c:tx>
            <c:strRef>
              <c:f>Sheet1!$D$87</c:f>
              <c:strCache>
                <c:ptCount val="1"/>
                <c:pt idx="0">
                  <c:v>           AC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Sheet1!$B$88:$B$97</c:f>
              <c:numCache/>
            </c:numRef>
          </c:cat>
          <c:val>
            <c:numRef>
              <c:f>Sheet1!$D$88:$D$97</c:f>
              <c:numCache/>
            </c:numRef>
          </c:val>
          <c:smooth val="1"/>
        </c:ser>
        <c:marker val="1"/>
        <c:axId val="62855883"/>
        <c:axId val="28832036"/>
      </c:lineChart>
      <c:catAx>
        <c:axId val="628558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8832036"/>
        <c:crosses val="autoZero"/>
        <c:auto val="0"/>
        <c:lblOffset val="100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6285588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0625"/>
          <c:w val="0.34025"/>
          <c:h val="0.056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62</xdr:row>
      <xdr:rowOff>47625</xdr:rowOff>
    </xdr:from>
    <xdr:to>
      <xdr:col>8</xdr:col>
      <xdr:colOff>609600</xdr:colOff>
      <xdr:row>82</xdr:row>
      <xdr:rowOff>76200</xdr:rowOff>
    </xdr:to>
    <xdr:graphicFrame>
      <xdr:nvGraphicFramePr>
        <xdr:cNvPr id="1" name="Chart 10"/>
        <xdr:cNvGraphicFramePr/>
      </xdr:nvGraphicFramePr>
      <xdr:xfrm>
        <a:off x="600075" y="12192000"/>
        <a:ext cx="62960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182</xdr:row>
      <xdr:rowOff>266700</xdr:rowOff>
    </xdr:from>
    <xdr:to>
      <xdr:col>3</xdr:col>
      <xdr:colOff>952500</xdr:colOff>
      <xdr:row>182</xdr:row>
      <xdr:rowOff>266700</xdr:rowOff>
    </xdr:to>
    <xdr:sp>
      <xdr:nvSpPr>
        <xdr:cNvPr id="2" name="Line 11"/>
        <xdr:cNvSpPr>
          <a:spLocks/>
        </xdr:cNvSpPr>
      </xdr:nvSpPr>
      <xdr:spPr>
        <a:xfrm>
          <a:off x="2305050" y="36528375"/>
          <a:ext cx="619125" cy="0"/>
        </a:xfrm>
        <a:prstGeom prst="line">
          <a:avLst/>
        </a:prstGeom>
        <a:solidFill>
          <a:srgbClr val="FFFFFF"/>
        </a:solidFill>
        <a:ln w="298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185</xdr:row>
      <xdr:rowOff>0</xdr:rowOff>
    </xdr:from>
    <xdr:to>
      <xdr:col>3</xdr:col>
      <xdr:colOff>914400</xdr:colOff>
      <xdr:row>185</xdr:row>
      <xdr:rowOff>0</xdr:rowOff>
    </xdr:to>
    <xdr:sp>
      <xdr:nvSpPr>
        <xdr:cNvPr id="3" name="Line 12"/>
        <xdr:cNvSpPr>
          <a:spLocks/>
        </xdr:cNvSpPr>
      </xdr:nvSpPr>
      <xdr:spPr>
        <a:xfrm>
          <a:off x="2266950" y="37052250"/>
          <a:ext cx="619125" cy="0"/>
        </a:xfrm>
        <a:prstGeom prst="line">
          <a:avLst/>
        </a:prstGeom>
        <a:solidFill>
          <a:srgbClr val="FFFFFF"/>
        </a:solidFill>
        <a:ln w="298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238125</xdr:colOff>
      <xdr:row>188</xdr:row>
      <xdr:rowOff>9525</xdr:rowOff>
    </xdr:from>
    <xdr:to>
      <xdr:col>3</xdr:col>
      <xdr:colOff>857250</xdr:colOff>
      <xdr:row>188</xdr:row>
      <xdr:rowOff>9525</xdr:rowOff>
    </xdr:to>
    <xdr:sp>
      <xdr:nvSpPr>
        <xdr:cNvPr id="4" name="Line 13"/>
        <xdr:cNvSpPr>
          <a:spLocks/>
        </xdr:cNvSpPr>
      </xdr:nvSpPr>
      <xdr:spPr>
        <a:xfrm>
          <a:off x="2209800" y="37709475"/>
          <a:ext cx="619125" cy="0"/>
        </a:xfrm>
        <a:prstGeom prst="line">
          <a:avLst/>
        </a:prstGeom>
        <a:solidFill>
          <a:srgbClr val="FFFFFF"/>
        </a:solidFill>
        <a:ln w="298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238125</xdr:colOff>
      <xdr:row>191</xdr:row>
      <xdr:rowOff>9525</xdr:rowOff>
    </xdr:from>
    <xdr:to>
      <xdr:col>3</xdr:col>
      <xdr:colOff>857250</xdr:colOff>
      <xdr:row>191</xdr:row>
      <xdr:rowOff>9525</xdr:rowOff>
    </xdr:to>
    <xdr:sp>
      <xdr:nvSpPr>
        <xdr:cNvPr id="5" name="Line 14"/>
        <xdr:cNvSpPr>
          <a:spLocks/>
        </xdr:cNvSpPr>
      </xdr:nvSpPr>
      <xdr:spPr>
        <a:xfrm>
          <a:off x="2209800" y="38452425"/>
          <a:ext cx="619125" cy="0"/>
        </a:xfrm>
        <a:prstGeom prst="line">
          <a:avLst/>
        </a:prstGeom>
        <a:solidFill>
          <a:srgbClr val="FFFFFF"/>
        </a:solidFill>
        <a:ln w="298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390525</xdr:colOff>
      <xdr:row>258</xdr:row>
      <xdr:rowOff>9525</xdr:rowOff>
    </xdr:from>
    <xdr:to>
      <xdr:col>8</xdr:col>
      <xdr:colOff>485775</xdr:colOff>
      <xdr:row>282</xdr:row>
      <xdr:rowOff>76200</xdr:rowOff>
    </xdr:to>
    <xdr:graphicFrame>
      <xdr:nvGraphicFramePr>
        <xdr:cNvPr id="6" name="Chart 17"/>
        <xdr:cNvGraphicFramePr/>
      </xdr:nvGraphicFramePr>
      <xdr:xfrm>
        <a:off x="1123950" y="51120675"/>
        <a:ext cx="56483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85</xdr:row>
      <xdr:rowOff>28575</xdr:rowOff>
    </xdr:from>
    <xdr:to>
      <xdr:col>8</xdr:col>
      <xdr:colOff>771525</xdr:colOff>
      <xdr:row>97</xdr:row>
      <xdr:rowOff>0</xdr:rowOff>
    </xdr:to>
    <xdr:graphicFrame>
      <xdr:nvGraphicFramePr>
        <xdr:cNvPr id="7" name="Chart 18"/>
        <xdr:cNvGraphicFramePr/>
      </xdr:nvGraphicFramePr>
      <xdr:xfrm>
        <a:off x="3267075" y="15982950"/>
        <a:ext cx="37909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5.25390625" style="2" customWidth="1"/>
    <col min="2" max="2" width="4.375" style="4" customWidth="1"/>
    <col min="3" max="3" width="16.25390625" style="3" customWidth="1"/>
    <col min="4" max="4" width="16.25390625" style="6" customWidth="1"/>
    <col min="5" max="5" width="8.125" style="6" customWidth="1"/>
    <col min="6" max="8" width="10.75390625" style="6" customWidth="1"/>
    <col min="9" max="9" width="11.875" style="6" customWidth="1"/>
    <col min="10" max="10" width="6.125" style="6" customWidth="1"/>
    <col min="11" max="11" width="8.125" style="6" customWidth="1"/>
    <col min="12" max="12" width="7.875" style="6" customWidth="1"/>
    <col min="13" max="13" width="9.625" style="6" customWidth="1"/>
    <col min="14" max="14" width="9.125" style="6" customWidth="1"/>
    <col min="15" max="15" width="8.25390625" style="6" customWidth="1"/>
    <col min="16" max="16" width="8.375" style="6" customWidth="1"/>
    <col min="17" max="17" width="4.00390625" style="6" customWidth="1"/>
    <col min="18" max="16384" width="10.75390625" style="6" customWidth="1"/>
  </cols>
  <sheetData>
    <row r="1" spans="3:10" ht="16.5" thickBot="1">
      <c r="C1" s="76"/>
      <c r="D1" s="77"/>
      <c r="E1" s="78" t="s">
        <v>168</v>
      </c>
      <c r="F1" s="77"/>
      <c r="G1" s="77"/>
      <c r="H1" s="79"/>
      <c r="J1" s="5"/>
    </row>
    <row r="2" spans="2:9" ht="12.75">
      <c r="B2" s="97" t="s">
        <v>118</v>
      </c>
      <c r="F2" s="1"/>
      <c r="I2" s="2" t="s">
        <v>253</v>
      </c>
    </row>
    <row r="3" spans="1:2" ht="12.75">
      <c r="A3" s="2" t="s">
        <v>169</v>
      </c>
      <c r="B3" s="7" t="s">
        <v>170</v>
      </c>
    </row>
    <row r="4" spans="2:3" ht="13.5">
      <c r="B4" s="3" t="s">
        <v>171</v>
      </c>
      <c r="C4"/>
    </row>
    <row r="5" spans="2:3" ht="13.5">
      <c r="B5" s="3" t="s">
        <v>173</v>
      </c>
      <c r="C5"/>
    </row>
    <row r="6" spans="2:3" ht="13.5">
      <c r="B6" s="3" t="s">
        <v>174</v>
      </c>
      <c r="C6"/>
    </row>
    <row r="7" spans="2:3" ht="13.5">
      <c r="B7" s="3" t="s">
        <v>175</v>
      </c>
      <c r="C7"/>
    </row>
    <row r="8" spans="2:3" ht="13.5">
      <c r="B8" s="3" t="s">
        <v>176</v>
      </c>
      <c r="C8"/>
    </row>
    <row r="9" spans="2:3" ht="13.5">
      <c r="B9" s="3" t="s">
        <v>127</v>
      </c>
      <c r="C9"/>
    </row>
    <row r="10" spans="2:3" ht="13.5">
      <c r="B10" s="3" t="s">
        <v>128</v>
      </c>
      <c r="C10"/>
    </row>
    <row r="11" spans="2:3" ht="13.5">
      <c r="B11" s="3" t="s">
        <v>129</v>
      </c>
      <c r="C11"/>
    </row>
    <row r="12" spans="2:3" ht="13.5">
      <c r="B12" s="3" t="s">
        <v>130</v>
      </c>
      <c r="C12"/>
    </row>
    <row r="13" spans="2:3" ht="13.5">
      <c r="B13" s="3" t="s">
        <v>131</v>
      </c>
      <c r="C13"/>
    </row>
    <row r="14" spans="2:3" ht="13.5">
      <c r="B14" s="3" t="s">
        <v>132</v>
      </c>
      <c r="C14"/>
    </row>
    <row r="15" spans="2:3" ht="13.5">
      <c r="B15" s="3" t="s">
        <v>133</v>
      </c>
      <c r="C15"/>
    </row>
    <row r="16" spans="2:3" ht="13.5">
      <c r="B16" s="3" t="s">
        <v>92</v>
      </c>
      <c r="C16"/>
    </row>
    <row r="17" ht="13.5" thickBot="1">
      <c r="B17" s="4" t="s">
        <v>93</v>
      </c>
    </row>
    <row r="18" spans="3:9" ht="15" thickBot="1">
      <c r="C18" s="6"/>
      <c r="D18" s="80"/>
      <c r="E18" s="78" t="s">
        <v>94</v>
      </c>
      <c r="F18" s="77"/>
      <c r="G18" s="79"/>
      <c r="I18"/>
    </row>
    <row r="19" spans="2:9" ht="15" thickBot="1">
      <c r="B19" s="2"/>
      <c r="F19" s="1" t="s">
        <v>95</v>
      </c>
      <c r="G19" s="1" t="s">
        <v>96</v>
      </c>
      <c r="I19"/>
    </row>
    <row r="20" spans="2:9" ht="18.75">
      <c r="B20" s="2"/>
      <c r="C20" s="8"/>
      <c r="D20" s="9"/>
      <c r="E20" s="10" t="s">
        <v>32</v>
      </c>
      <c r="F20" s="11">
        <v>435</v>
      </c>
      <c r="G20" s="12">
        <v>440</v>
      </c>
      <c r="H20" s="13"/>
      <c r="I20"/>
    </row>
    <row r="21" spans="2:9" ht="18.75">
      <c r="B21" s="2"/>
      <c r="C21" s="14"/>
      <c r="E21" s="15" t="s">
        <v>33</v>
      </c>
      <c r="F21" s="16">
        <v>22.5</v>
      </c>
      <c r="G21" s="17">
        <v>20</v>
      </c>
      <c r="H21" s="18" t="s">
        <v>97</v>
      </c>
      <c r="I21"/>
    </row>
    <row r="22" spans="2:9" ht="13.5">
      <c r="B22" s="2"/>
      <c r="C22" s="14"/>
      <c r="E22" s="15" t="s">
        <v>98</v>
      </c>
      <c r="F22" s="16">
        <v>36.75</v>
      </c>
      <c r="G22" s="17">
        <v>36.75</v>
      </c>
      <c r="H22" s="19"/>
      <c r="I22"/>
    </row>
    <row r="23" spans="2:9" ht="13.5">
      <c r="B23" s="2"/>
      <c r="C23" s="14"/>
      <c r="E23" s="15" t="s">
        <v>99</v>
      </c>
      <c r="F23" s="16">
        <f>-0.45</f>
        <v>-0.45</v>
      </c>
      <c r="G23" s="17">
        <f>-0.45</f>
        <v>-0.45</v>
      </c>
      <c r="H23" s="18" t="s">
        <v>100</v>
      </c>
      <c r="I23"/>
    </row>
    <row r="24" spans="2:9" ht="13.5">
      <c r="B24" s="2"/>
      <c r="C24" s="14"/>
      <c r="E24" s="15" t="s">
        <v>101</v>
      </c>
      <c r="F24" s="16">
        <v>460</v>
      </c>
      <c r="G24" s="17">
        <v>460</v>
      </c>
      <c r="H24" s="18"/>
      <c r="I24"/>
    </row>
    <row r="25" spans="2:9" ht="13.5">
      <c r="B25" s="2"/>
      <c r="C25" s="14"/>
      <c r="E25" s="15" t="s">
        <v>102</v>
      </c>
      <c r="F25" s="16">
        <v>25</v>
      </c>
      <c r="G25" s="17">
        <v>25</v>
      </c>
      <c r="H25" s="18" t="s">
        <v>97</v>
      </c>
      <c r="I25"/>
    </row>
    <row r="26" spans="2:9" ht="13.5">
      <c r="B26" s="2"/>
      <c r="C26" s="14"/>
      <c r="E26" s="15" t="s">
        <v>103</v>
      </c>
      <c r="F26" s="16">
        <v>15.75</v>
      </c>
      <c r="G26" s="17">
        <v>15.75</v>
      </c>
      <c r="H26" s="18"/>
      <c r="I26"/>
    </row>
    <row r="27" spans="2:9" ht="18.75">
      <c r="B27" s="2"/>
      <c r="C27" s="14"/>
      <c r="E27" s="15" t="s">
        <v>104</v>
      </c>
      <c r="F27" s="20">
        <v>-0.25</v>
      </c>
      <c r="G27" s="21">
        <v>-0.25</v>
      </c>
      <c r="H27" s="18" t="s">
        <v>26</v>
      </c>
      <c r="I27"/>
    </row>
    <row r="28" spans="2:9" ht="13.5">
      <c r="B28" s="2"/>
      <c r="C28" s="14"/>
      <c r="E28" s="15" t="s">
        <v>105</v>
      </c>
      <c r="F28" s="20">
        <f>F22-F26</f>
        <v>21</v>
      </c>
      <c r="G28" s="21">
        <v>21</v>
      </c>
      <c r="H28" s="18"/>
      <c r="I28"/>
    </row>
    <row r="29" spans="2:9" ht="18.75">
      <c r="B29" s="2"/>
      <c r="C29" s="14"/>
      <c r="E29" s="15" t="s">
        <v>106</v>
      </c>
      <c r="F29" s="20">
        <f>F23-F27</f>
        <v>-0.2</v>
      </c>
      <c r="G29" s="21">
        <v>-0.2</v>
      </c>
      <c r="H29" s="18" t="s">
        <v>28</v>
      </c>
      <c r="I29"/>
    </row>
    <row r="30" spans="2:9" ht="13.5">
      <c r="B30" s="2"/>
      <c r="C30" s="14"/>
      <c r="E30" s="15" t="s">
        <v>107</v>
      </c>
      <c r="F30" s="20">
        <v>200</v>
      </c>
      <c r="G30" s="21">
        <v>200</v>
      </c>
      <c r="H30" s="18"/>
      <c r="I30"/>
    </row>
    <row r="31" spans="2:9" ht="15" thickBot="1">
      <c r="B31" s="2"/>
      <c r="C31" s="22"/>
      <c r="D31" s="23"/>
      <c r="E31" s="24" t="s">
        <v>119</v>
      </c>
      <c r="F31" s="25">
        <v>40</v>
      </c>
      <c r="G31" s="26">
        <v>40</v>
      </c>
      <c r="H31" s="27" t="s">
        <v>97</v>
      </c>
      <c r="I31"/>
    </row>
    <row r="32" spans="1:2" ht="12.75">
      <c r="A32" s="2" t="s">
        <v>125</v>
      </c>
      <c r="B32" s="7" t="s">
        <v>126</v>
      </c>
    </row>
    <row r="33" spans="2:3" ht="13.5">
      <c r="B33" s="3" t="s">
        <v>0</v>
      </c>
      <c r="C33"/>
    </row>
    <row r="34" spans="2:12" ht="15" thickBot="1">
      <c r="B34" s="3" t="s">
        <v>1</v>
      </c>
      <c r="C34"/>
      <c r="J34" s="89"/>
      <c r="K34" s="89"/>
      <c r="L34" s="89"/>
    </row>
    <row r="35" spans="3:12" ht="18" customHeight="1" thickBot="1">
      <c r="C35" s="30">
        <v>1</v>
      </c>
      <c r="D35" s="31" t="s">
        <v>2</v>
      </c>
      <c r="E35" s="34">
        <f>F20</f>
        <v>435</v>
      </c>
      <c r="F35" s="98">
        <f>F21</f>
        <v>22.5</v>
      </c>
      <c r="G35" s="33" t="s">
        <v>97</v>
      </c>
      <c r="J35" s="89"/>
      <c r="K35" s="92"/>
      <c r="L35" s="92"/>
    </row>
    <row r="36" spans="2:12" ht="15" thickBot="1">
      <c r="B36" s="3" t="s">
        <v>3</v>
      </c>
      <c r="C36"/>
      <c r="J36" s="89"/>
      <c r="K36" s="92"/>
      <c r="L36" s="92"/>
    </row>
    <row r="37" spans="3:12" ht="18" customHeight="1" thickBot="1">
      <c r="C37" s="30">
        <v>2</v>
      </c>
      <c r="D37" s="31" t="s">
        <v>4</v>
      </c>
      <c r="E37" s="32">
        <f>F22</f>
        <v>36.75</v>
      </c>
      <c r="F37" s="32">
        <f>F23</f>
        <v>-0.45</v>
      </c>
      <c r="G37" s="33" t="s">
        <v>100</v>
      </c>
      <c r="J37" s="89"/>
      <c r="K37" s="92"/>
      <c r="L37" s="92"/>
    </row>
    <row r="38" spans="2:12" ht="13.5">
      <c r="B38" s="3" t="s">
        <v>5</v>
      </c>
      <c r="C38"/>
      <c r="J38" s="89"/>
      <c r="K38" s="92"/>
      <c r="L38" s="92"/>
    </row>
    <row r="39" spans="2:12" ht="15" thickBot="1">
      <c r="B39" s="3" t="s">
        <v>6</v>
      </c>
      <c r="C39"/>
      <c r="J39" s="89"/>
      <c r="K39" s="92"/>
      <c r="L39" s="92"/>
    </row>
    <row r="40" spans="3:12" ht="16.5" customHeight="1" thickBot="1">
      <c r="C40" s="30">
        <v>3</v>
      </c>
      <c r="D40" s="31" t="s">
        <v>7</v>
      </c>
      <c r="E40" s="34">
        <f>-(E37/F23)</f>
        <v>81.66666666666667</v>
      </c>
      <c r="F40" s="34">
        <f>1/F37</f>
        <v>-2.2222222222222223</v>
      </c>
      <c r="G40" s="33" t="s">
        <v>97</v>
      </c>
      <c r="J40" s="89"/>
      <c r="K40" s="92"/>
      <c r="L40" s="92"/>
    </row>
    <row r="41" spans="2:12" ht="15" thickBot="1">
      <c r="B41" s="3" t="s">
        <v>8</v>
      </c>
      <c r="C41"/>
      <c r="J41" s="89"/>
      <c r="K41" s="92"/>
      <c r="L41" s="92"/>
    </row>
    <row r="42" spans="3:12" ht="22.5" customHeight="1" thickBot="1">
      <c r="C42" s="30">
        <v>4</v>
      </c>
      <c r="D42" s="31" t="s">
        <v>9</v>
      </c>
      <c r="E42" s="34">
        <f>E40</f>
        <v>81.66666666666667</v>
      </c>
      <c r="F42" s="32" t="s">
        <v>10</v>
      </c>
      <c r="G42" s="34">
        <f>F40</f>
        <v>-2.2222222222222223</v>
      </c>
      <c r="H42" s="33" t="s">
        <v>21</v>
      </c>
      <c r="J42" s="89"/>
      <c r="K42" s="92"/>
      <c r="L42" s="92"/>
    </row>
    <row r="43" spans="2:12" ht="16.5" customHeight="1">
      <c r="B43" s="3" t="s">
        <v>11</v>
      </c>
      <c r="C43"/>
      <c r="J43" s="89"/>
      <c r="K43" s="92"/>
      <c r="L43" s="92"/>
    </row>
    <row r="44" spans="2:12" ht="18" customHeight="1">
      <c r="B44" s="3" t="s">
        <v>12</v>
      </c>
      <c r="C44"/>
      <c r="J44" s="89"/>
      <c r="K44" s="92"/>
      <c r="L44" s="92"/>
    </row>
    <row r="45" spans="2:12" ht="18" customHeight="1" thickBot="1">
      <c r="B45" s="3" t="s">
        <v>13</v>
      </c>
      <c r="C45"/>
      <c r="J45" s="89"/>
      <c r="K45" s="92"/>
      <c r="L45" s="92"/>
    </row>
    <row r="46" spans="3:12" ht="18.75" customHeight="1" thickBot="1">
      <c r="C46" s="30">
        <v>5</v>
      </c>
      <c r="D46" s="35" t="s">
        <v>14</v>
      </c>
      <c r="E46" s="109">
        <f>F35</f>
        <v>22.5</v>
      </c>
      <c r="J46" s="89"/>
      <c r="K46" s="92"/>
      <c r="L46" s="92"/>
    </row>
    <row r="47" spans="2:12" ht="16.5" customHeight="1">
      <c r="B47" s="3" t="s">
        <v>15</v>
      </c>
      <c r="C47"/>
      <c r="J47" s="89"/>
      <c r="K47" s="92"/>
      <c r="L47" s="92"/>
    </row>
    <row r="48" spans="2:12" ht="15.75" customHeight="1" thickBot="1">
      <c r="B48" s="3" t="s">
        <v>16</v>
      </c>
      <c r="C48"/>
      <c r="J48" s="89"/>
      <c r="K48" s="92"/>
      <c r="L48" s="92"/>
    </row>
    <row r="49" spans="3:12" ht="21" customHeight="1" thickBot="1">
      <c r="C49" s="30">
        <v>6</v>
      </c>
      <c r="D49" s="35" t="s">
        <v>17</v>
      </c>
      <c r="E49" s="34">
        <f>E42</f>
        <v>81.66666666666667</v>
      </c>
      <c r="F49" s="34">
        <f>2*G42</f>
        <v>-4.444444444444445</v>
      </c>
      <c r="G49" s="33" t="s">
        <v>97</v>
      </c>
      <c r="J49" s="89"/>
      <c r="K49" s="92"/>
      <c r="L49" s="92"/>
    </row>
    <row r="50" spans="3:8" ht="18" customHeight="1" thickBot="1">
      <c r="C50" s="30">
        <v>7</v>
      </c>
      <c r="D50" s="31" t="s">
        <v>18</v>
      </c>
      <c r="E50" s="34">
        <f>E49</f>
        <v>81.66666666666667</v>
      </c>
      <c r="F50" s="34">
        <f>F49</f>
        <v>-4.444444444444445</v>
      </c>
      <c r="G50" s="32" t="s">
        <v>19</v>
      </c>
      <c r="H50" s="36">
        <f>E46</f>
        <v>22.5</v>
      </c>
    </row>
    <row r="51" spans="3:5" ht="18" customHeight="1" thickBot="1">
      <c r="C51" s="42" t="s">
        <v>46</v>
      </c>
      <c r="D51" s="31" t="s">
        <v>20</v>
      </c>
      <c r="E51" s="33">
        <f>(E50-H50)/ABS(F50)</f>
        <v>13.3125</v>
      </c>
    </row>
    <row r="52" spans="2:3" ht="16.5" customHeight="1" thickBot="1">
      <c r="B52" s="3" t="s">
        <v>136</v>
      </c>
      <c r="C52" s="3" t="s">
        <v>137</v>
      </c>
    </row>
    <row r="53" spans="3:5" ht="16.5" customHeight="1" thickBot="1">
      <c r="C53" s="42" t="s">
        <v>47</v>
      </c>
      <c r="D53" s="31" t="s">
        <v>215</v>
      </c>
      <c r="E53" s="37">
        <f>(E51-E37)/F37</f>
        <v>52.08333333333333</v>
      </c>
    </row>
    <row r="54" spans="2:3" ht="13.5">
      <c r="B54" s="3" t="s">
        <v>216</v>
      </c>
      <c r="C54"/>
    </row>
    <row r="55" spans="3:4" ht="13.5" thickBot="1">
      <c r="C55" s="30">
        <v>8</v>
      </c>
      <c r="D55" s="28" t="s">
        <v>217</v>
      </c>
    </row>
    <row r="56" spans="4:8" ht="21" thickBot="1">
      <c r="D56" s="2" t="s">
        <v>218</v>
      </c>
      <c r="E56" s="31" t="s">
        <v>219</v>
      </c>
      <c r="F56" s="99" t="s">
        <v>220</v>
      </c>
      <c r="G56" s="100" t="s">
        <v>221</v>
      </c>
      <c r="H56" s="36" t="s">
        <v>222</v>
      </c>
    </row>
    <row r="57" spans="4:8" ht="18.75" customHeight="1" thickBot="1">
      <c r="D57" s="2"/>
      <c r="E57" s="101">
        <f>E42</f>
        <v>81.66666666666667</v>
      </c>
      <c r="F57" s="102">
        <f>E51</f>
        <v>13.3125</v>
      </c>
      <c r="G57" s="103">
        <f>G42</f>
        <v>-2.2222222222222223</v>
      </c>
      <c r="H57" s="94">
        <f>E51^2</f>
        <v>177.22265625</v>
      </c>
    </row>
    <row r="58" spans="4:6" ht="16.5" customHeight="1" thickBot="1">
      <c r="D58" s="42" t="s">
        <v>22</v>
      </c>
      <c r="E58" s="110" t="s">
        <v>9</v>
      </c>
      <c r="F58" s="111">
        <f>E57*F57+G57*H57</f>
        <v>693.359375</v>
      </c>
    </row>
    <row r="59" spans="4:7" ht="13.5" thickBot="1">
      <c r="D59" s="2" t="s">
        <v>223</v>
      </c>
      <c r="E59" s="112" t="s">
        <v>224</v>
      </c>
      <c r="F59" s="100" t="s">
        <v>48</v>
      </c>
      <c r="G59" s="36" t="s">
        <v>220</v>
      </c>
    </row>
    <row r="60" spans="4:7" ht="13.5" thickBot="1">
      <c r="D60" s="2" t="s">
        <v>223</v>
      </c>
      <c r="E60" s="35">
        <f>E35</f>
        <v>435</v>
      </c>
      <c r="F60" s="113">
        <f>F35</f>
        <v>22.5</v>
      </c>
      <c r="G60" s="114">
        <f>E51</f>
        <v>13.3125</v>
      </c>
    </row>
    <row r="61" spans="4:6" ht="15.75" customHeight="1" thickBot="1">
      <c r="D61" s="42" t="s">
        <v>23</v>
      </c>
      <c r="E61" s="31" t="s">
        <v>2</v>
      </c>
      <c r="F61" s="37">
        <f>E60+F60*G60</f>
        <v>734.53125</v>
      </c>
    </row>
    <row r="62" spans="4:6" ht="15.75" customHeight="1" thickBot="1">
      <c r="D62" s="42" t="s">
        <v>24</v>
      </c>
      <c r="E62" s="31" t="s">
        <v>226</v>
      </c>
      <c r="F62" s="38">
        <f>F58-F61</f>
        <v>-41.171875</v>
      </c>
    </row>
    <row r="84" spans="2:3" ht="13.5">
      <c r="B84" s="3" t="s">
        <v>227</v>
      </c>
      <c r="C84"/>
    </row>
    <row r="85" spans="2:3" ht="13.5">
      <c r="B85" s="3" t="s">
        <v>228</v>
      </c>
      <c r="C85"/>
    </row>
    <row r="87" spans="2:5" ht="15" thickBot="1">
      <c r="B87" s="2" t="s">
        <v>97</v>
      </c>
      <c r="C87" s="39" t="s">
        <v>121</v>
      </c>
      <c r="D87" s="1" t="s">
        <v>229</v>
      </c>
      <c r="E87"/>
    </row>
    <row r="88" spans="2:5" ht="13.5">
      <c r="B88" s="57">
        <v>2</v>
      </c>
      <c r="C88" s="66">
        <f>B352</f>
        <v>480</v>
      </c>
      <c r="D88" s="59">
        <f aca="true" t="shared" si="0" ref="D88:D97">C88/B88</f>
        <v>240</v>
      </c>
      <c r="E88"/>
    </row>
    <row r="89" spans="2:5" ht="13.5">
      <c r="B89" s="60">
        <v>4</v>
      </c>
      <c r="C89" s="67">
        <f>B354</f>
        <v>520</v>
      </c>
      <c r="D89" s="62">
        <f t="shared" si="0"/>
        <v>130</v>
      </c>
      <c r="E89"/>
    </row>
    <row r="90" spans="2:5" ht="13.5">
      <c r="B90" s="60">
        <v>6</v>
      </c>
      <c r="C90" s="67">
        <f>B356</f>
        <v>560</v>
      </c>
      <c r="D90" s="62">
        <f t="shared" si="0"/>
        <v>93.33333333333333</v>
      </c>
      <c r="E90"/>
    </row>
    <row r="91" spans="2:5" ht="13.5">
      <c r="B91" s="60">
        <v>8</v>
      </c>
      <c r="C91" s="67">
        <f>B358</f>
        <v>600</v>
      </c>
      <c r="D91" s="62">
        <f t="shared" si="0"/>
        <v>75</v>
      </c>
      <c r="E91"/>
    </row>
    <row r="92" spans="2:5" ht="13.5">
      <c r="B92" s="60">
        <v>10</v>
      </c>
      <c r="C92" s="67">
        <f>B360</f>
        <v>640</v>
      </c>
      <c r="D92" s="62">
        <f t="shared" si="0"/>
        <v>64</v>
      </c>
      <c r="E92"/>
    </row>
    <row r="93" spans="2:5" ht="13.5">
      <c r="B93" s="60">
        <v>12</v>
      </c>
      <c r="C93" s="67">
        <f>B362</f>
        <v>680</v>
      </c>
      <c r="D93" s="62">
        <f t="shared" si="0"/>
        <v>56.666666666666664</v>
      </c>
      <c r="E93"/>
    </row>
    <row r="94" spans="2:5" ht="13.5">
      <c r="B94" s="60">
        <v>14</v>
      </c>
      <c r="C94" s="67">
        <f>B364</f>
        <v>720</v>
      </c>
      <c r="D94" s="62">
        <f t="shared" si="0"/>
        <v>51.42857142857143</v>
      </c>
      <c r="E94"/>
    </row>
    <row r="95" spans="2:5" ht="13.5">
      <c r="B95" s="60">
        <v>16</v>
      </c>
      <c r="C95" s="67">
        <f>B366</f>
        <v>760</v>
      </c>
      <c r="D95" s="62">
        <f t="shared" si="0"/>
        <v>47.5</v>
      </c>
      <c r="E95"/>
    </row>
    <row r="96" spans="2:5" ht="13.5">
      <c r="B96" s="60">
        <v>18</v>
      </c>
      <c r="C96" s="67">
        <f>B368</f>
        <v>800</v>
      </c>
      <c r="D96" s="62">
        <f t="shared" si="0"/>
        <v>44.44444444444444</v>
      </c>
      <c r="E96"/>
    </row>
    <row r="97" spans="2:5" ht="15" thickBot="1">
      <c r="B97" s="63">
        <v>20</v>
      </c>
      <c r="C97" s="68">
        <f>B370</f>
        <v>840</v>
      </c>
      <c r="D97" s="65">
        <f t="shared" si="0"/>
        <v>42</v>
      </c>
      <c r="E97"/>
    </row>
    <row r="98" spans="2:3" ht="13.5">
      <c r="B98" s="3" t="s">
        <v>172</v>
      </c>
      <c r="C98"/>
    </row>
    <row r="99" spans="2:3" ht="13.5">
      <c r="B99" s="3" t="s">
        <v>235</v>
      </c>
      <c r="C99"/>
    </row>
    <row r="100" spans="2:3" ht="13.5">
      <c r="B100" s="3" t="s">
        <v>236</v>
      </c>
      <c r="C100"/>
    </row>
    <row r="101" spans="2:3" ht="13.5">
      <c r="B101" s="3" t="s">
        <v>237</v>
      </c>
      <c r="C101"/>
    </row>
    <row r="102" ht="13.5" thickBot="1">
      <c r="B102" s="4" t="s">
        <v>238</v>
      </c>
    </row>
    <row r="103" spans="3:7" ht="16.5" customHeight="1" thickBot="1">
      <c r="C103" s="30">
        <v>9</v>
      </c>
      <c r="D103" s="31" t="s">
        <v>239</v>
      </c>
      <c r="E103" s="32">
        <f>F24</f>
        <v>460</v>
      </c>
      <c r="F103" s="93">
        <f>F25</f>
        <v>25</v>
      </c>
      <c r="G103" s="33" t="s">
        <v>97</v>
      </c>
    </row>
    <row r="104" spans="2:3" ht="13.5">
      <c r="B104" s="3" t="s">
        <v>240</v>
      </c>
      <c r="C104"/>
    </row>
    <row r="105" spans="2:3" ht="13.5">
      <c r="B105" s="3" t="s">
        <v>177</v>
      </c>
      <c r="C105"/>
    </row>
    <row r="106" spans="2:3" ht="13.5">
      <c r="B106" s="3" t="s">
        <v>178</v>
      </c>
      <c r="C106"/>
    </row>
    <row r="107" spans="2:3" ht="13.5">
      <c r="B107" s="3" t="s">
        <v>179</v>
      </c>
      <c r="C107"/>
    </row>
    <row r="108" spans="2:3" ht="13.5">
      <c r="B108" s="3" t="s">
        <v>180</v>
      </c>
      <c r="C108"/>
    </row>
    <row r="109" spans="2:3" ht="13.5">
      <c r="B109" s="3" t="s">
        <v>138</v>
      </c>
      <c r="C109"/>
    </row>
    <row r="110" spans="2:3" ht="13.5">
      <c r="B110" s="3" t="s">
        <v>139</v>
      </c>
      <c r="C110"/>
    </row>
    <row r="111" spans="2:3" ht="13.5">
      <c r="B111" s="3" t="s">
        <v>140</v>
      </c>
      <c r="C111"/>
    </row>
    <row r="112" spans="2:3" ht="13.5">
      <c r="B112" s="3" t="s">
        <v>150</v>
      </c>
      <c r="C112"/>
    </row>
    <row r="113" spans="2:3" ht="13.5">
      <c r="B113" s="3" t="s">
        <v>151</v>
      </c>
      <c r="C113"/>
    </row>
    <row r="115" spans="1:2" ht="12.75">
      <c r="A115" s="2" t="s">
        <v>152</v>
      </c>
      <c r="B115" s="7" t="s">
        <v>153</v>
      </c>
    </row>
    <row r="116" spans="2:3" ht="13.5">
      <c r="B116" s="3" t="s">
        <v>77</v>
      </c>
      <c r="C116"/>
    </row>
    <row r="117" spans="2:3" ht="13.5">
      <c r="B117" s="3" t="s">
        <v>78</v>
      </c>
      <c r="C117"/>
    </row>
    <row r="118" spans="2:3" ht="13.5">
      <c r="B118" s="3" t="s">
        <v>79</v>
      </c>
      <c r="C118"/>
    </row>
    <row r="119" ht="13.5" thickBot="1">
      <c r="B119" s="4" t="s">
        <v>80</v>
      </c>
    </row>
    <row r="120" spans="3:7" ht="19.5" customHeight="1" thickBot="1">
      <c r="C120" s="30">
        <v>10</v>
      </c>
      <c r="D120" s="31" t="s">
        <v>25</v>
      </c>
      <c r="E120" s="40">
        <f>F26</f>
        <v>15.75</v>
      </c>
      <c r="F120" s="34">
        <f>F27</f>
        <v>-0.25</v>
      </c>
      <c r="G120" s="33" t="s">
        <v>26</v>
      </c>
    </row>
    <row r="121" spans="3:7" ht="25.5" customHeight="1" thickBot="1">
      <c r="C121" s="30">
        <v>11</v>
      </c>
      <c r="D121" s="31" t="s">
        <v>27</v>
      </c>
      <c r="E121" s="41">
        <f>F28</f>
        <v>21</v>
      </c>
      <c r="F121" s="34">
        <f>F29</f>
        <v>-0.2</v>
      </c>
      <c r="G121" s="33" t="s">
        <v>28</v>
      </c>
    </row>
    <row r="122" spans="2:3" ht="15" thickBot="1">
      <c r="B122" s="3" t="s">
        <v>81</v>
      </c>
      <c r="C122"/>
    </row>
    <row r="123" spans="4:7" ht="18" customHeight="1" thickBot="1">
      <c r="D123" s="31" t="s">
        <v>29</v>
      </c>
      <c r="E123" s="34">
        <f>SUM(E120+E121)</f>
        <v>36.75</v>
      </c>
      <c r="F123" s="34">
        <f>SUM(F120+F121)</f>
        <v>-0.45</v>
      </c>
      <c r="G123" s="33" t="s">
        <v>100</v>
      </c>
    </row>
    <row r="124" spans="2:3" ht="13.5">
      <c r="B124" s="3" t="s">
        <v>82</v>
      </c>
      <c r="C124"/>
    </row>
    <row r="125" spans="2:3" ht="13.5">
      <c r="B125" s="3" t="s">
        <v>83</v>
      </c>
      <c r="C125"/>
    </row>
    <row r="126" ht="13.5" thickBot="1">
      <c r="B126" s="4" t="s">
        <v>84</v>
      </c>
    </row>
    <row r="127" spans="3:8" ht="18" customHeight="1" thickBot="1">
      <c r="C127" s="42">
        <v>12</v>
      </c>
      <c r="D127" s="31" t="s">
        <v>30</v>
      </c>
      <c r="E127" s="115">
        <f>ABS(E120/F120)</f>
        <v>63</v>
      </c>
      <c r="F127" s="115">
        <f>1/F120</f>
        <v>-4</v>
      </c>
      <c r="G127" s="116" t="s">
        <v>31</v>
      </c>
      <c r="H127" s="6" t="s">
        <v>85</v>
      </c>
    </row>
    <row r="128" spans="3:8" ht="24" customHeight="1" thickBot="1">
      <c r="C128" s="42" t="s">
        <v>71</v>
      </c>
      <c r="D128" s="31" t="s">
        <v>34</v>
      </c>
      <c r="E128" s="100" t="s">
        <v>224</v>
      </c>
      <c r="F128" s="32" t="s">
        <v>31</v>
      </c>
      <c r="G128" s="32" t="s">
        <v>86</v>
      </c>
      <c r="H128" s="33" t="s">
        <v>35</v>
      </c>
    </row>
    <row r="129" spans="3:9" ht="25.5" customHeight="1" thickBot="1">
      <c r="C129" s="42" t="s">
        <v>72</v>
      </c>
      <c r="D129" s="31" t="s">
        <v>34</v>
      </c>
      <c r="E129" s="34">
        <f>E127</f>
        <v>63</v>
      </c>
      <c r="F129" s="34" t="s">
        <v>31</v>
      </c>
      <c r="G129" s="34">
        <f>F127</f>
        <v>-4</v>
      </c>
      <c r="H129" s="33" t="s">
        <v>35</v>
      </c>
      <c r="I129" s="6" t="s">
        <v>87</v>
      </c>
    </row>
    <row r="130" spans="3:8" ht="19.5" thickBot="1">
      <c r="C130" s="42" t="s">
        <v>73</v>
      </c>
      <c r="D130" s="31" t="s">
        <v>36</v>
      </c>
      <c r="E130" s="34">
        <f>E129</f>
        <v>63</v>
      </c>
      <c r="F130" s="34">
        <f>2*G129</f>
        <v>-8</v>
      </c>
      <c r="G130" s="33" t="s">
        <v>31</v>
      </c>
      <c r="H130" s="6" t="s">
        <v>88</v>
      </c>
    </row>
    <row r="131" spans="3:8" ht="19.5" thickBot="1">
      <c r="C131" s="30">
        <v>13</v>
      </c>
      <c r="D131" s="31" t="s">
        <v>37</v>
      </c>
      <c r="E131" s="115">
        <f>ABS(E121/F121)</f>
        <v>105</v>
      </c>
      <c r="F131" s="115">
        <f>1/F121</f>
        <v>-5</v>
      </c>
      <c r="G131" s="117" t="s">
        <v>38</v>
      </c>
      <c r="H131" s="6" t="s">
        <v>85</v>
      </c>
    </row>
    <row r="132" spans="3:8" ht="27" customHeight="1" thickBot="1">
      <c r="C132" s="42" t="s">
        <v>74</v>
      </c>
      <c r="D132" s="31" t="s">
        <v>39</v>
      </c>
      <c r="E132" s="100" t="s">
        <v>224</v>
      </c>
      <c r="F132" s="32" t="s">
        <v>38</v>
      </c>
      <c r="G132" s="100" t="s">
        <v>86</v>
      </c>
      <c r="H132" s="33" t="s">
        <v>40</v>
      </c>
    </row>
    <row r="133" spans="3:8" ht="24.75" customHeight="1" thickBot="1">
      <c r="C133" s="42" t="s">
        <v>75</v>
      </c>
      <c r="D133" s="31" t="s">
        <v>39</v>
      </c>
      <c r="E133" s="34">
        <f>E131</f>
        <v>105</v>
      </c>
      <c r="F133" s="32" t="s">
        <v>38</v>
      </c>
      <c r="G133" s="34">
        <f>F131</f>
        <v>-5</v>
      </c>
      <c r="H133" s="33" t="s">
        <v>40</v>
      </c>
    </row>
    <row r="134" spans="3:7" ht="22.5" customHeight="1" thickBot="1">
      <c r="C134" s="42" t="s">
        <v>76</v>
      </c>
      <c r="D134" s="31" t="s">
        <v>41</v>
      </c>
      <c r="E134" s="34">
        <f>E133</f>
        <v>105</v>
      </c>
      <c r="F134" s="32">
        <f>2*G133</f>
        <v>-10</v>
      </c>
      <c r="G134" s="33" t="s">
        <v>38</v>
      </c>
    </row>
    <row r="135" spans="2:3" ht="13.5">
      <c r="B135" s="3" t="s">
        <v>89</v>
      </c>
      <c r="C135"/>
    </row>
    <row r="136" spans="2:3" ht="15" thickBot="1">
      <c r="B136" s="3" t="s">
        <v>90</v>
      </c>
      <c r="C136"/>
    </row>
    <row r="137" spans="3:9" ht="18.75" customHeight="1" thickBot="1">
      <c r="C137" s="30">
        <v>14</v>
      </c>
      <c r="D137" s="43" t="s">
        <v>42</v>
      </c>
      <c r="E137" s="34">
        <f>E130</f>
        <v>63</v>
      </c>
      <c r="F137" s="34">
        <f>F130</f>
        <v>-8</v>
      </c>
      <c r="G137" s="32" t="s">
        <v>43</v>
      </c>
      <c r="H137" s="32">
        <f>E46</f>
        <v>22.5</v>
      </c>
      <c r="I137" s="33" t="s">
        <v>91</v>
      </c>
    </row>
    <row r="138" spans="4:6" ht="19.5" thickBot="1">
      <c r="D138" s="43" t="s">
        <v>25</v>
      </c>
      <c r="E138" s="33">
        <f>(E137-H137)/ABS(F137)</f>
        <v>5.0625</v>
      </c>
      <c r="F138" s="6" t="s">
        <v>163</v>
      </c>
    </row>
    <row r="139" spans="3:9" ht="19.5" thickBot="1">
      <c r="C139" s="30">
        <v>15</v>
      </c>
      <c r="D139" s="43" t="s">
        <v>44</v>
      </c>
      <c r="E139" s="34">
        <f>E134</f>
        <v>105</v>
      </c>
      <c r="F139" s="32">
        <f>F134</f>
        <v>-10</v>
      </c>
      <c r="G139" s="32" t="s">
        <v>49</v>
      </c>
      <c r="H139" s="32">
        <f>E46</f>
        <v>22.5</v>
      </c>
      <c r="I139" s="33" t="s">
        <v>91</v>
      </c>
    </row>
    <row r="140" spans="4:5" ht="19.5" thickBot="1">
      <c r="D140" s="43" t="s">
        <v>27</v>
      </c>
      <c r="E140" s="44">
        <f>(E139-H139)/ABS(F139)</f>
        <v>8.25</v>
      </c>
    </row>
    <row r="141" spans="2:3" ht="15" thickBot="1">
      <c r="B141" s="3" t="s">
        <v>164</v>
      </c>
      <c r="C141"/>
    </row>
    <row r="142" spans="2:8" ht="15" thickBot="1">
      <c r="B142" s="3" t="s">
        <v>165</v>
      </c>
      <c r="C142"/>
      <c r="D142" s="45"/>
      <c r="E142"/>
      <c r="F142" s="69">
        <f>SUM(E138+E140)</f>
        <v>13.3125</v>
      </c>
      <c r="G142" s="6" t="s">
        <v>166</v>
      </c>
      <c r="H142"/>
    </row>
    <row r="143" spans="2:3" ht="13.5">
      <c r="B143" s="3" t="s">
        <v>167</v>
      </c>
      <c r="C143"/>
    </row>
    <row r="144" spans="2:3" ht="15" thickBot="1">
      <c r="B144" s="3" t="s">
        <v>230</v>
      </c>
      <c r="C144"/>
    </row>
    <row r="145" spans="4:7" ht="19.5" thickBot="1">
      <c r="D145" s="31" t="s">
        <v>30</v>
      </c>
      <c r="E145" s="100" t="s">
        <v>224</v>
      </c>
      <c r="F145" s="100" t="s">
        <v>50</v>
      </c>
      <c r="G145" s="36" t="s">
        <v>31</v>
      </c>
    </row>
    <row r="146" spans="4:7" ht="19.5" thickBot="1">
      <c r="D146" s="31" t="s">
        <v>30</v>
      </c>
      <c r="E146" s="34">
        <f>E127</f>
        <v>63</v>
      </c>
      <c r="F146" s="34">
        <f>F127</f>
        <v>-4</v>
      </c>
      <c r="G146" s="94">
        <f>E138</f>
        <v>5.0625</v>
      </c>
    </row>
    <row r="147" spans="4:8" ht="19.5" thickBot="1">
      <c r="D147" s="31" t="s">
        <v>30</v>
      </c>
      <c r="E147" s="118">
        <f>E146+F146*G146</f>
        <v>42.75</v>
      </c>
      <c r="F147" s="46" t="s">
        <v>45</v>
      </c>
      <c r="G147" s="45">
        <f>E138</f>
        <v>5.0625</v>
      </c>
      <c r="H147" s="47" t="s">
        <v>232</v>
      </c>
    </row>
    <row r="148" spans="4:7" ht="19.5" thickBot="1">
      <c r="D148" s="31" t="s">
        <v>37</v>
      </c>
      <c r="E148" s="100" t="s">
        <v>224</v>
      </c>
      <c r="F148" s="100" t="s">
        <v>231</v>
      </c>
      <c r="G148" s="36" t="s">
        <v>38</v>
      </c>
    </row>
    <row r="149" spans="4:7" ht="19.5" thickBot="1">
      <c r="D149" s="31" t="s">
        <v>37</v>
      </c>
      <c r="E149" s="34">
        <f>E131</f>
        <v>105</v>
      </c>
      <c r="F149" s="34">
        <f>F131</f>
        <v>-5</v>
      </c>
      <c r="G149" s="94">
        <f>E140</f>
        <v>8.25</v>
      </c>
    </row>
    <row r="150" spans="4:7" ht="19.5" thickBot="1">
      <c r="D150" s="31" t="s">
        <v>37</v>
      </c>
      <c r="E150" s="38">
        <f>E149+F149*G149</f>
        <v>63.75</v>
      </c>
      <c r="F150" s="46" t="s">
        <v>141</v>
      </c>
      <c r="G150" s="45">
        <f>G149</f>
        <v>8.25</v>
      </c>
    </row>
    <row r="151" spans="2:3" ht="13.5">
      <c r="B151" s="3" t="s">
        <v>233</v>
      </c>
      <c r="C151"/>
    </row>
    <row r="152" spans="2:3" ht="15" thickBot="1">
      <c r="B152" s="3" t="s">
        <v>234</v>
      </c>
      <c r="C152"/>
    </row>
    <row r="153" spans="3:7" ht="21.75" customHeight="1" thickBot="1">
      <c r="C153" s="30">
        <v>16</v>
      </c>
      <c r="D153" s="132" t="s">
        <v>241</v>
      </c>
      <c r="E153" s="133"/>
      <c r="F153" s="133" t="s">
        <v>142</v>
      </c>
      <c r="G153" s="116"/>
    </row>
    <row r="154" spans="3:8" ht="21" thickBot="1">
      <c r="C154" s="42" t="s">
        <v>51</v>
      </c>
      <c r="D154" s="31" t="s">
        <v>34</v>
      </c>
      <c r="E154" s="100" t="s">
        <v>224</v>
      </c>
      <c r="F154" s="32" t="s">
        <v>31</v>
      </c>
      <c r="G154" s="100" t="s">
        <v>225</v>
      </c>
      <c r="H154" s="33" t="s">
        <v>35</v>
      </c>
    </row>
    <row r="155" spans="3:8" ht="19.5" thickBot="1">
      <c r="C155" s="42" t="s">
        <v>52</v>
      </c>
      <c r="D155" s="31" t="s">
        <v>34</v>
      </c>
      <c r="E155" s="34">
        <f>E129</f>
        <v>63</v>
      </c>
      <c r="F155" s="102">
        <f>E138</f>
        <v>5.0625</v>
      </c>
      <c r="G155" s="34">
        <f>G129</f>
        <v>-4</v>
      </c>
      <c r="H155" s="94">
        <f>E138^2</f>
        <v>25.62890625</v>
      </c>
    </row>
    <row r="156" spans="3:5" ht="19.5" thickBot="1">
      <c r="C156" s="42" t="s">
        <v>53</v>
      </c>
      <c r="D156" s="128" t="s">
        <v>34</v>
      </c>
      <c r="E156" s="141">
        <f>E155*F155+G155*H155</f>
        <v>216.421875</v>
      </c>
    </row>
    <row r="157" spans="3:8" ht="21" thickBot="1">
      <c r="C157" s="42" t="s">
        <v>54</v>
      </c>
      <c r="D157" s="31" t="s">
        <v>39</v>
      </c>
      <c r="E157" s="100" t="s">
        <v>224</v>
      </c>
      <c r="F157" s="32" t="s">
        <v>38</v>
      </c>
      <c r="G157" s="100" t="s">
        <v>86</v>
      </c>
      <c r="H157" s="33" t="s">
        <v>40</v>
      </c>
    </row>
    <row r="158" spans="3:8" ht="19.5" thickBot="1">
      <c r="C158" s="42" t="s">
        <v>55</v>
      </c>
      <c r="D158" s="31" t="s">
        <v>39</v>
      </c>
      <c r="E158" s="34">
        <f>E133</f>
        <v>105</v>
      </c>
      <c r="F158" s="102">
        <f>E140</f>
        <v>8.25</v>
      </c>
      <c r="G158" s="34">
        <f>G133</f>
        <v>-5</v>
      </c>
      <c r="H158" s="94">
        <f>E140^2</f>
        <v>68.0625</v>
      </c>
    </row>
    <row r="159" spans="3:5" ht="19.5" thickBot="1">
      <c r="C159" s="42" t="s">
        <v>56</v>
      </c>
      <c r="D159" s="119" t="s">
        <v>39</v>
      </c>
      <c r="E159" s="104">
        <f>E158*F158+G158*H158</f>
        <v>525.9375</v>
      </c>
    </row>
    <row r="160" spans="3:5" ht="19.5" thickBot="1">
      <c r="C160" s="42" t="s">
        <v>57</v>
      </c>
      <c r="D160" s="110" t="s">
        <v>143</v>
      </c>
      <c r="E160" s="118">
        <f>SUM(E156+E159)</f>
        <v>742.359375</v>
      </c>
    </row>
    <row r="161" spans="3:7" ht="18.75" customHeight="1" thickBot="1">
      <c r="C161" s="42" t="s">
        <v>58</v>
      </c>
      <c r="D161" s="31" t="s">
        <v>2</v>
      </c>
      <c r="E161" s="100" t="s">
        <v>224</v>
      </c>
      <c r="F161" s="100" t="s">
        <v>144</v>
      </c>
      <c r="G161" s="33" t="s">
        <v>97</v>
      </c>
    </row>
    <row r="162" spans="3:7" ht="18.75" customHeight="1" thickBot="1">
      <c r="C162" s="42" t="s">
        <v>59</v>
      </c>
      <c r="D162" s="31" t="s">
        <v>2</v>
      </c>
      <c r="E162" s="32">
        <f>E60</f>
        <v>435</v>
      </c>
      <c r="F162" s="93">
        <f>F60</f>
        <v>22.5</v>
      </c>
      <c r="G162" s="94">
        <f>G60</f>
        <v>13.3125</v>
      </c>
    </row>
    <row r="163" spans="3:5" ht="18" customHeight="1" thickBot="1">
      <c r="C163" s="42" t="s">
        <v>60</v>
      </c>
      <c r="D163" s="119" t="s">
        <v>2</v>
      </c>
      <c r="E163" s="104">
        <f>E162+F162*G162</f>
        <v>734.53125</v>
      </c>
    </row>
    <row r="164" spans="3:5" ht="18.75" customHeight="1" thickBot="1">
      <c r="C164" s="42" t="s">
        <v>61</v>
      </c>
      <c r="D164" s="31" t="s">
        <v>62</v>
      </c>
      <c r="E164" s="38">
        <f>E160-E163</f>
        <v>7.828125</v>
      </c>
    </row>
    <row r="165" spans="3:6" ht="15.75" customHeight="1" thickBot="1">
      <c r="C165" s="42" t="s">
        <v>65</v>
      </c>
      <c r="D165" s="31" t="s">
        <v>63</v>
      </c>
      <c r="E165" s="120">
        <f>E164/E160</f>
        <v>0.010544926438088022</v>
      </c>
      <c r="F165" s="6" t="s">
        <v>64</v>
      </c>
    </row>
    <row r="166" spans="2:3" ht="13.5">
      <c r="B166" s="3" t="s">
        <v>242</v>
      </c>
      <c r="C166"/>
    </row>
    <row r="167" spans="2:3" ht="15" thickBot="1">
      <c r="B167" s="3" t="s">
        <v>243</v>
      </c>
      <c r="C167"/>
    </row>
    <row r="168" spans="3:9" ht="19.5" thickBot="1">
      <c r="C168" s="42" t="s">
        <v>66</v>
      </c>
      <c r="D168" s="2" t="s">
        <v>244</v>
      </c>
      <c r="E168" s="31" t="s">
        <v>145</v>
      </c>
      <c r="F168" s="32" t="s">
        <v>146</v>
      </c>
      <c r="G168" s="100" t="s">
        <v>147</v>
      </c>
      <c r="H168" s="32" t="s">
        <v>148</v>
      </c>
      <c r="I168" s="33" t="s">
        <v>149</v>
      </c>
    </row>
    <row r="169" spans="3:9" ht="19.5" customHeight="1" thickBot="1">
      <c r="C169" s="42" t="s">
        <v>67</v>
      </c>
      <c r="D169" s="2" t="s">
        <v>244</v>
      </c>
      <c r="E169" s="106">
        <f>E147</f>
        <v>42.75</v>
      </c>
      <c r="F169" s="102">
        <f>E138</f>
        <v>5.0625</v>
      </c>
      <c r="G169" s="48">
        <f>E150</f>
        <v>63.75</v>
      </c>
      <c r="H169" s="107">
        <f>E140</f>
        <v>8.25</v>
      </c>
      <c r="I169" s="108">
        <f>E51</f>
        <v>13.3125</v>
      </c>
    </row>
    <row r="170" spans="3:7" ht="21" customHeight="1" thickBot="1">
      <c r="C170" s="42" t="s">
        <v>68</v>
      </c>
      <c r="D170" s="31" t="s">
        <v>244</v>
      </c>
      <c r="E170" s="53">
        <f>(E169*F169+G169*H169)/I169</f>
        <v>55.764084507042256</v>
      </c>
      <c r="F170" s="54" t="s">
        <v>245</v>
      </c>
      <c r="G170" s="105">
        <f>E53</f>
        <v>52.08333333333333</v>
      </c>
    </row>
    <row r="171" spans="1:2" ht="12.75">
      <c r="A171" s="2" t="s">
        <v>246</v>
      </c>
      <c r="B171" s="7" t="s">
        <v>247</v>
      </c>
    </row>
    <row r="172" spans="2:3" ht="16.5" customHeight="1">
      <c r="B172" s="3" t="s">
        <v>248</v>
      </c>
      <c r="C172"/>
    </row>
    <row r="173" spans="2:3" ht="16.5" customHeight="1">
      <c r="B173" s="3" t="s">
        <v>108</v>
      </c>
      <c r="C173"/>
    </row>
    <row r="174" spans="2:3" ht="16.5" customHeight="1">
      <c r="B174" s="3" t="s">
        <v>249</v>
      </c>
      <c r="C174"/>
    </row>
    <row r="175" spans="2:3" ht="16.5" customHeight="1">
      <c r="B175" s="3" t="s">
        <v>250</v>
      </c>
      <c r="C175"/>
    </row>
    <row r="176" spans="2:3" ht="16.5" customHeight="1">
      <c r="B176" s="3" t="s">
        <v>251</v>
      </c>
      <c r="C176"/>
    </row>
    <row r="177" spans="2:3" ht="16.5" customHeight="1" thickBot="1">
      <c r="B177" s="3" t="s">
        <v>252</v>
      </c>
      <c r="C177"/>
    </row>
    <row r="178" spans="3:6" ht="21.75" customHeight="1" thickBot="1">
      <c r="C178" s="30">
        <v>17</v>
      </c>
      <c r="D178" s="31" t="s">
        <v>109</v>
      </c>
      <c r="E178" s="121" t="s">
        <v>110</v>
      </c>
      <c r="F178" s="6" t="s">
        <v>134</v>
      </c>
    </row>
    <row r="179" spans="2:3" ht="13.5">
      <c r="B179" s="3" t="s">
        <v>135</v>
      </c>
      <c r="C179"/>
    </row>
    <row r="180" spans="2:3" ht="13.5">
      <c r="B180" s="3" t="s">
        <v>184</v>
      </c>
      <c r="C180"/>
    </row>
    <row r="181" spans="2:3" ht="13.5">
      <c r="B181" s="3" t="s">
        <v>185</v>
      </c>
      <c r="C181"/>
    </row>
    <row r="182" ht="13.5" thickBot="1">
      <c r="B182" s="4" t="s">
        <v>186</v>
      </c>
    </row>
    <row r="183" spans="2:8" ht="21.75" thickBot="1">
      <c r="B183" s="42">
        <v>18</v>
      </c>
      <c r="C183" s="95" t="s">
        <v>111</v>
      </c>
      <c r="D183" s="49" t="s">
        <v>187</v>
      </c>
      <c r="E183" s="50"/>
      <c r="F183" s="51">
        <f>E147</f>
        <v>42.75</v>
      </c>
      <c r="G183" s="46" t="s">
        <v>188</v>
      </c>
      <c r="H183" s="52">
        <f>F183/(E184*F184)</f>
        <v>-2.111111111111111</v>
      </c>
    </row>
    <row r="184" spans="4:6" ht="18.75" customHeight="1" thickBot="1">
      <c r="D184" s="39" t="s">
        <v>189</v>
      </c>
      <c r="E184" s="74">
        <f>F146</f>
        <v>-4</v>
      </c>
      <c r="F184" s="75">
        <f>G147</f>
        <v>5.0625</v>
      </c>
    </row>
    <row r="185" spans="2:8" ht="21.75" thickBot="1">
      <c r="B185" s="42">
        <v>19</v>
      </c>
      <c r="C185" s="95" t="s">
        <v>112</v>
      </c>
      <c r="D185" s="49" t="s">
        <v>187</v>
      </c>
      <c r="E185" s="50"/>
      <c r="F185" s="51">
        <f>E150</f>
        <v>63.75</v>
      </c>
      <c r="G185" s="46" t="s">
        <v>188</v>
      </c>
      <c r="H185" s="52">
        <f>F185/(E186*F186)</f>
        <v>-1.5454545454545454</v>
      </c>
    </row>
    <row r="186" spans="4:6" ht="16.5" customHeight="1">
      <c r="D186" s="39" t="s">
        <v>189</v>
      </c>
      <c r="E186" s="74">
        <f>F149</f>
        <v>-5</v>
      </c>
      <c r="F186" s="75">
        <f>G149</f>
        <v>8.25</v>
      </c>
    </row>
    <row r="187" spans="2:3" ht="15" thickBot="1">
      <c r="B187" s="3" t="s">
        <v>190</v>
      </c>
      <c r="C187"/>
    </row>
    <row r="188" spans="3:7" ht="19.5" thickBot="1">
      <c r="C188" s="126" t="s">
        <v>113</v>
      </c>
      <c r="D188" s="110" t="s">
        <v>69</v>
      </c>
      <c r="E188" s="48">
        <f>E147-E46</f>
        <v>20.25</v>
      </c>
      <c r="F188" s="130" t="s">
        <v>191</v>
      </c>
      <c r="G188" s="123" t="s">
        <v>192</v>
      </c>
    </row>
    <row r="189" spans="3:7" ht="19.5" thickBot="1">
      <c r="C189" s="127"/>
      <c r="D189" s="124" t="s">
        <v>26</v>
      </c>
      <c r="E189" s="53">
        <f>E147</f>
        <v>42.75</v>
      </c>
      <c r="F189" s="131"/>
      <c r="G189" s="125">
        <f>ABS(H183)</f>
        <v>2.111111111111111</v>
      </c>
    </row>
    <row r="190" spans="4:7" ht="19.5" thickBot="1">
      <c r="D190" s="128" t="s">
        <v>116</v>
      </c>
      <c r="E190" s="129">
        <f>(E188*G189)/E189</f>
        <v>1</v>
      </c>
      <c r="G190" s="55"/>
    </row>
    <row r="191" spans="3:7" ht="19.5" thickBot="1">
      <c r="C191" s="126" t="s">
        <v>114</v>
      </c>
      <c r="D191" s="110" t="s">
        <v>70</v>
      </c>
      <c r="E191" s="48">
        <f>E150-E46</f>
        <v>41.25</v>
      </c>
      <c r="F191" s="130" t="s">
        <v>191</v>
      </c>
      <c r="G191" s="123" t="s">
        <v>192</v>
      </c>
    </row>
    <row r="192" spans="3:7" ht="19.5" thickBot="1">
      <c r="C192" s="127"/>
      <c r="D192" s="124" t="s">
        <v>28</v>
      </c>
      <c r="E192" s="53">
        <f>E150</f>
        <v>63.75</v>
      </c>
      <c r="F192" s="131"/>
      <c r="G192" s="125">
        <f>ABS(H185)</f>
        <v>1.5454545454545454</v>
      </c>
    </row>
    <row r="193" spans="4:6" ht="19.5" thickBot="1">
      <c r="D193" s="119" t="s">
        <v>115</v>
      </c>
      <c r="E193" s="122">
        <f>(E191*G192)/E192</f>
        <v>1</v>
      </c>
      <c r="F193" s="6" t="s">
        <v>193</v>
      </c>
    </row>
    <row r="194" spans="2:3" ht="13.5">
      <c r="B194" s="3" t="s">
        <v>194</v>
      </c>
      <c r="C194"/>
    </row>
    <row r="195" spans="2:3" ht="13.5">
      <c r="B195" s="3" t="s">
        <v>200</v>
      </c>
      <c r="C195"/>
    </row>
    <row r="196" spans="2:3" ht="13.5">
      <c r="B196" s="3" t="s">
        <v>201</v>
      </c>
      <c r="C196"/>
    </row>
    <row r="197" spans="2:3" ht="13.5">
      <c r="B197" s="3" t="s">
        <v>202</v>
      </c>
      <c r="C197"/>
    </row>
    <row r="198" spans="2:3" ht="13.5">
      <c r="B198" s="3" t="s">
        <v>203</v>
      </c>
      <c r="C198"/>
    </row>
    <row r="199" spans="1:2" ht="16.5" customHeight="1">
      <c r="A199" s="2" t="s">
        <v>204</v>
      </c>
      <c r="B199" s="7" t="s">
        <v>154</v>
      </c>
    </row>
    <row r="200" spans="2:3" ht="13.5">
      <c r="B200" s="3" t="s">
        <v>155</v>
      </c>
      <c r="C200"/>
    </row>
    <row r="201" spans="2:3" ht="13.5">
      <c r="B201" s="3" t="s">
        <v>156</v>
      </c>
      <c r="C201"/>
    </row>
    <row r="202" spans="2:3" ht="13.5">
      <c r="B202" s="3" t="s">
        <v>157</v>
      </c>
      <c r="C202"/>
    </row>
    <row r="203" spans="2:3" ht="13.5">
      <c r="B203" s="3" t="s">
        <v>158</v>
      </c>
      <c r="C203"/>
    </row>
    <row r="204" spans="2:3" ht="13.5">
      <c r="B204" s="3" t="s">
        <v>159</v>
      </c>
      <c r="C204"/>
    </row>
    <row r="205" spans="2:3" ht="13.5">
      <c r="B205" s="3" t="s">
        <v>160</v>
      </c>
      <c r="C205"/>
    </row>
    <row r="206" ht="13.5" thickBot="1">
      <c r="B206" s="4" t="s">
        <v>161</v>
      </c>
    </row>
    <row r="207" spans="3:7" ht="19.5" thickBot="1">
      <c r="C207" s="30">
        <v>20</v>
      </c>
      <c r="D207" s="31" t="s">
        <v>117</v>
      </c>
      <c r="E207" s="34">
        <f>F30</f>
        <v>200</v>
      </c>
      <c r="F207" s="34">
        <f>F31</f>
        <v>40</v>
      </c>
      <c r="G207" s="33" t="s">
        <v>97</v>
      </c>
    </row>
    <row r="208" spans="2:3" ht="13.5">
      <c r="B208" s="3" t="s">
        <v>162</v>
      </c>
      <c r="C208"/>
    </row>
    <row r="209" spans="2:3" ht="13.5">
      <c r="B209" s="3" t="s">
        <v>214</v>
      </c>
      <c r="C209"/>
    </row>
    <row r="210" spans="2:3" ht="13.5">
      <c r="B210" s="3" t="s">
        <v>181</v>
      </c>
      <c r="C210"/>
    </row>
    <row r="211" spans="2:3" ht="13.5">
      <c r="B211" s="3" t="s">
        <v>182</v>
      </c>
      <c r="C211"/>
    </row>
    <row r="212" spans="2:3" ht="13.5">
      <c r="B212" s="3" t="s">
        <v>183</v>
      </c>
      <c r="C212"/>
    </row>
    <row r="213" spans="2:3" ht="13.5">
      <c r="B213" s="3" t="s">
        <v>254</v>
      </c>
      <c r="C213"/>
    </row>
    <row r="214" spans="2:3" ht="13.5">
      <c r="B214" s="3" t="s">
        <v>255</v>
      </c>
      <c r="C214"/>
    </row>
    <row r="215" spans="2:3" ht="13.5">
      <c r="B215" s="3" t="s">
        <v>256</v>
      </c>
      <c r="C215"/>
    </row>
    <row r="216" spans="2:3" ht="13.5">
      <c r="B216" s="3" t="s">
        <v>257</v>
      </c>
      <c r="C216"/>
    </row>
    <row r="217" spans="2:3" ht="13.5">
      <c r="B217" s="3" t="s">
        <v>258</v>
      </c>
      <c r="C217"/>
    </row>
    <row r="218" spans="2:3" ht="13.5">
      <c r="B218" s="3" t="s">
        <v>195</v>
      </c>
      <c r="C218"/>
    </row>
    <row r="219" spans="2:3" ht="13.5">
      <c r="B219" s="3"/>
      <c r="C219"/>
    </row>
    <row r="220" spans="2:3" ht="13.5">
      <c r="B220" s="3"/>
      <c r="C220"/>
    </row>
    <row r="221" spans="2:3" ht="13.5">
      <c r="B221" s="3"/>
      <c r="C221"/>
    </row>
    <row r="222" spans="2:3" ht="13.5">
      <c r="B222" s="3"/>
      <c r="C222"/>
    </row>
    <row r="223" spans="2:3" ht="13.5">
      <c r="B223" s="3"/>
      <c r="C223"/>
    </row>
    <row r="224" spans="2:3" ht="13.5">
      <c r="B224" s="3"/>
      <c r="C224"/>
    </row>
    <row r="225" spans="2:3" ht="13.5">
      <c r="B225" s="3"/>
      <c r="C225"/>
    </row>
    <row r="226" spans="2:3" ht="13.5">
      <c r="B226" s="3"/>
      <c r="C226"/>
    </row>
    <row r="227" spans="2:3" ht="13.5">
      <c r="B227" s="3"/>
      <c r="C227"/>
    </row>
    <row r="228" spans="2:3" ht="13.5">
      <c r="B228" s="3"/>
      <c r="C228"/>
    </row>
    <row r="229" spans="2:3" ht="13.5">
      <c r="B229" s="3"/>
      <c r="C229"/>
    </row>
    <row r="230" spans="2:3" ht="13.5">
      <c r="B230" s="3"/>
      <c r="C230"/>
    </row>
    <row r="231" spans="2:3" ht="13.5">
      <c r="B231" s="3"/>
      <c r="C231"/>
    </row>
    <row r="232" spans="2:3" ht="13.5">
      <c r="B232" s="3"/>
      <c r="C232"/>
    </row>
    <row r="233" spans="2:3" ht="13.5">
      <c r="B233" s="3"/>
      <c r="C233"/>
    </row>
    <row r="234" spans="2:3" ht="13.5">
      <c r="B234" s="3"/>
      <c r="C234"/>
    </row>
    <row r="235" spans="2:3" ht="15" thickBot="1">
      <c r="B235" s="3"/>
      <c r="C235"/>
    </row>
    <row r="236" spans="2:9" ht="18" customHeight="1" thickBot="1">
      <c r="B236" s="81"/>
      <c r="C236" s="82"/>
      <c r="D236" s="77"/>
      <c r="E236" s="78" t="s">
        <v>196</v>
      </c>
      <c r="F236" s="77"/>
      <c r="G236" s="77"/>
      <c r="H236" s="77"/>
      <c r="I236" s="79"/>
    </row>
    <row r="237" spans="2:9" ht="16.5" customHeight="1">
      <c r="B237" s="42" t="s">
        <v>97</v>
      </c>
      <c r="C237" s="87" t="s">
        <v>197</v>
      </c>
      <c r="D237" s="87" t="s">
        <v>198</v>
      </c>
      <c r="E237" s="87" t="s">
        <v>199</v>
      </c>
      <c r="F237" s="87" t="s">
        <v>259</v>
      </c>
      <c r="G237" s="87" t="s">
        <v>260</v>
      </c>
      <c r="H237" s="87" t="s">
        <v>260</v>
      </c>
      <c r="I237" s="87" t="s">
        <v>260</v>
      </c>
    </row>
    <row r="238" spans="2:9" ht="16.5" customHeight="1" thickBot="1">
      <c r="B238" s="42"/>
      <c r="C238" s="88" t="s">
        <v>266</v>
      </c>
      <c r="D238" s="88" t="s">
        <v>122</v>
      </c>
      <c r="E238" s="88" t="s">
        <v>122</v>
      </c>
      <c r="F238" s="88" t="s">
        <v>121</v>
      </c>
      <c r="G238" s="88" t="s">
        <v>121</v>
      </c>
      <c r="H238" s="88" t="s">
        <v>267</v>
      </c>
      <c r="I238" s="88" t="s">
        <v>268</v>
      </c>
    </row>
    <row r="239" spans="2:9" ht="16.5" customHeight="1">
      <c r="B239" s="30">
        <v>1</v>
      </c>
      <c r="C239" s="70">
        <f aca="true" t="shared" si="1" ref="C239:C258">$E$42*B239+$G$42*(B239^2)</f>
        <v>79.44444444444444</v>
      </c>
      <c r="D239" s="58">
        <f aca="true" t="shared" si="2" ref="D239:D258">$E$129*B239+$G$129*(B239^2)</f>
        <v>59</v>
      </c>
      <c r="E239" s="58">
        <f aca="true" t="shared" si="3" ref="E239:E258">$E$133*B239+$G$133*(B239^2)</f>
        <v>100</v>
      </c>
      <c r="F239" s="58">
        <f aca="true" t="shared" si="4" ref="F239:F258">$E$35+$F$35*B239</f>
        <v>457.5</v>
      </c>
      <c r="G239" s="58">
        <f aca="true" t="shared" si="5" ref="G239:G258">$E$207+$F$207*B239</f>
        <v>240</v>
      </c>
      <c r="H239" s="58">
        <f aca="true" t="shared" si="6" ref="H239:H258">D239-G239</f>
        <v>-181</v>
      </c>
      <c r="I239" s="59">
        <f aca="true" t="shared" si="7" ref="I239:I258">E239-G239</f>
        <v>-140</v>
      </c>
    </row>
    <row r="240" spans="2:9" ht="16.5" customHeight="1">
      <c r="B240" s="30">
        <v>2</v>
      </c>
      <c r="C240" s="71">
        <f t="shared" si="1"/>
        <v>154.44444444444446</v>
      </c>
      <c r="D240" s="61">
        <f t="shared" si="2"/>
        <v>110</v>
      </c>
      <c r="E240" s="61">
        <f t="shared" si="3"/>
        <v>190</v>
      </c>
      <c r="F240" s="61">
        <f t="shared" si="4"/>
        <v>480</v>
      </c>
      <c r="G240" s="61">
        <f t="shared" si="5"/>
        <v>280</v>
      </c>
      <c r="H240" s="61">
        <f t="shared" si="6"/>
        <v>-170</v>
      </c>
      <c r="I240" s="62">
        <f t="shared" si="7"/>
        <v>-90</v>
      </c>
    </row>
    <row r="241" spans="2:9" ht="16.5" customHeight="1">
      <c r="B241" s="30">
        <v>3</v>
      </c>
      <c r="C241" s="71">
        <f t="shared" si="1"/>
        <v>225</v>
      </c>
      <c r="D241" s="61">
        <f t="shared" si="2"/>
        <v>153</v>
      </c>
      <c r="E241" s="61">
        <f t="shared" si="3"/>
        <v>270</v>
      </c>
      <c r="F241" s="61">
        <f t="shared" si="4"/>
        <v>502.5</v>
      </c>
      <c r="G241" s="61">
        <f t="shared" si="5"/>
        <v>320</v>
      </c>
      <c r="H241" s="61">
        <f t="shared" si="6"/>
        <v>-167</v>
      </c>
      <c r="I241" s="62">
        <f t="shared" si="7"/>
        <v>-50</v>
      </c>
    </row>
    <row r="242" spans="2:9" ht="16.5" customHeight="1">
      <c r="B242" s="30">
        <v>4</v>
      </c>
      <c r="C242" s="71">
        <f t="shared" si="1"/>
        <v>291.11111111111114</v>
      </c>
      <c r="D242" s="61">
        <f t="shared" si="2"/>
        <v>188</v>
      </c>
      <c r="E242" s="61">
        <f t="shared" si="3"/>
        <v>340</v>
      </c>
      <c r="F242" s="61">
        <f t="shared" si="4"/>
        <v>525</v>
      </c>
      <c r="G242" s="61">
        <f t="shared" si="5"/>
        <v>360</v>
      </c>
      <c r="H242" s="61">
        <f t="shared" si="6"/>
        <v>-172</v>
      </c>
      <c r="I242" s="62">
        <f t="shared" si="7"/>
        <v>-20</v>
      </c>
    </row>
    <row r="243" spans="2:9" ht="16.5" customHeight="1">
      <c r="B243" s="30">
        <v>5</v>
      </c>
      <c r="C243" s="71">
        <f t="shared" si="1"/>
        <v>352.7777777777778</v>
      </c>
      <c r="D243" s="61">
        <f t="shared" si="2"/>
        <v>215</v>
      </c>
      <c r="E243" s="61">
        <f t="shared" si="3"/>
        <v>400</v>
      </c>
      <c r="F243" s="61">
        <f t="shared" si="4"/>
        <v>547.5</v>
      </c>
      <c r="G243" s="61">
        <f t="shared" si="5"/>
        <v>400</v>
      </c>
      <c r="H243" s="61">
        <f t="shared" si="6"/>
        <v>-185</v>
      </c>
      <c r="I243" s="72">
        <f t="shared" si="7"/>
        <v>0</v>
      </c>
    </row>
    <row r="244" spans="2:9" ht="16.5" customHeight="1">
      <c r="B244" s="30">
        <v>6</v>
      </c>
      <c r="C244" s="71">
        <f t="shared" si="1"/>
        <v>410</v>
      </c>
      <c r="D244" s="61">
        <f t="shared" si="2"/>
        <v>234</v>
      </c>
      <c r="E244" s="61">
        <f t="shared" si="3"/>
        <v>450</v>
      </c>
      <c r="F244" s="61">
        <f t="shared" si="4"/>
        <v>570</v>
      </c>
      <c r="G244" s="61">
        <f t="shared" si="5"/>
        <v>440</v>
      </c>
      <c r="H244" s="61">
        <f t="shared" si="6"/>
        <v>-206</v>
      </c>
      <c r="I244" s="72">
        <f t="shared" si="7"/>
        <v>10</v>
      </c>
    </row>
    <row r="245" spans="2:9" ht="16.5" customHeight="1">
      <c r="B245" s="30">
        <v>7</v>
      </c>
      <c r="C245" s="71">
        <f t="shared" si="1"/>
        <v>462.7777777777778</v>
      </c>
      <c r="D245" s="61">
        <f t="shared" si="2"/>
        <v>245</v>
      </c>
      <c r="E245" s="61">
        <f t="shared" si="3"/>
        <v>490</v>
      </c>
      <c r="F245" s="61">
        <f t="shared" si="4"/>
        <v>592.5</v>
      </c>
      <c r="G245" s="61">
        <f t="shared" si="5"/>
        <v>480</v>
      </c>
      <c r="H245" s="61">
        <f t="shared" si="6"/>
        <v>-235</v>
      </c>
      <c r="I245" s="72">
        <f t="shared" si="7"/>
        <v>10</v>
      </c>
    </row>
    <row r="246" spans="2:9" ht="16.5" customHeight="1">
      <c r="B246" s="30">
        <v>8</v>
      </c>
      <c r="C246" s="71">
        <f t="shared" si="1"/>
        <v>511.11111111111114</v>
      </c>
      <c r="D246" s="61">
        <f t="shared" si="2"/>
        <v>248</v>
      </c>
      <c r="E246" s="61">
        <f t="shared" si="3"/>
        <v>520</v>
      </c>
      <c r="F246" s="61">
        <f t="shared" si="4"/>
        <v>615</v>
      </c>
      <c r="G246" s="61">
        <f t="shared" si="5"/>
        <v>520</v>
      </c>
      <c r="H246" s="61">
        <f t="shared" si="6"/>
        <v>-272</v>
      </c>
      <c r="I246" s="72">
        <f t="shared" si="7"/>
        <v>0</v>
      </c>
    </row>
    <row r="247" spans="2:9" ht="16.5" customHeight="1">
      <c r="B247" s="30">
        <v>9</v>
      </c>
      <c r="C247" s="71">
        <f t="shared" si="1"/>
        <v>555</v>
      </c>
      <c r="D247" s="61">
        <f t="shared" si="2"/>
        <v>243</v>
      </c>
      <c r="E247" s="61">
        <f t="shared" si="3"/>
        <v>540</v>
      </c>
      <c r="F247" s="61">
        <f t="shared" si="4"/>
        <v>637.5</v>
      </c>
      <c r="G247" s="61">
        <f t="shared" si="5"/>
        <v>560</v>
      </c>
      <c r="H247" s="61">
        <f t="shared" si="6"/>
        <v>-317</v>
      </c>
      <c r="I247" s="62">
        <f t="shared" si="7"/>
        <v>-20</v>
      </c>
    </row>
    <row r="248" spans="2:9" ht="16.5" customHeight="1">
      <c r="B248" s="30">
        <v>10</v>
      </c>
      <c r="C248" s="71">
        <f t="shared" si="1"/>
        <v>594.4444444444446</v>
      </c>
      <c r="D248" s="61">
        <f t="shared" si="2"/>
        <v>230</v>
      </c>
      <c r="E248" s="61">
        <f t="shared" si="3"/>
        <v>550</v>
      </c>
      <c r="F248" s="61">
        <f t="shared" si="4"/>
        <v>660</v>
      </c>
      <c r="G248" s="61">
        <f t="shared" si="5"/>
        <v>600</v>
      </c>
      <c r="H248" s="61">
        <f t="shared" si="6"/>
        <v>-370</v>
      </c>
      <c r="I248" s="62">
        <f t="shared" si="7"/>
        <v>-50</v>
      </c>
    </row>
    <row r="249" spans="2:11" ht="16.5" customHeight="1">
      <c r="B249" s="30">
        <v>11</v>
      </c>
      <c r="C249" s="71">
        <f t="shared" si="1"/>
        <v>629.4444444444445</v>
      </c>
      <c r="D249" s="61">
        <f t="shared" si="2"/>
        <v>209</v>
      </c>
      <c r="E249" s="61">
        <f t="shared" si="3"/>
        <v>550</v>
      </c>
      <c r="F249" s="61">
        <f t="shared" si="4"/>
        <v>682.5</v>
      </c>
      <c r="G249" s="61">
        <f t="shared" si="5"/>
        <v>640</v>
      </c>
      <c r="H249" s="61">
        <f t="shared" si="6"/>
        <v>-431</v>
      </c>
      <c r="I249" s="62">
        <f t="shared" si="7"/>
        <v>-90</v>
      </c>
      <c r="K249" s="1"/>
    </row>
    <row r="250" spans="2:16" ht="16.5" customHeight="1">
      <c r="B250" s="30">
        <v>12</v>
      </c>
      <c r="C250" s="71">
        <f t="shared" si="1"/>
        <v>660</v>
      </c>
      <c r="D250" s="61">
        <f t="shared" si="2"/>
        <v>180</v>
      </c>
      <c r="E250" s="61">
        <f t="shared" si="3"/>
        <v>540</v>
      </c>
      <c r="F250" s="61">
        <f t="shared" si="4"/>
        <v>705</v>
      </c>
      <c r="G250" s="61">
        <f t="shared" si="5"/>
        <v>680</v>
      </c>
      <c r="H250" s="61">
        <f t="shared" si="6"/>
        <v>-500</v>
      </c>
      <c r="I250" s="62">
        <f t="shared" si="7"/>
        <v>-140</v>
      </c>
      <c r="K250" s="1"/>
      <c r="L250" s="1"/>
      <c r="M250" s="1"/>
      <c r="N250" s="1"/>
      <c r="O250" s="1"/>
      <c r="P250" s="1"/>
    </row>
    <row r="251" spans="2:16" ht="16.5" customHeight="1">
      <c r="B251" s="30">
        <v>13</v>
      </c>
      <c r="C251" s="71">
        <f t="shared" si="1"/>
        <v>686.1111111111111</v>
      </c>
      <c r="D251" s="61">
        <f t="shared" si="2"/>
        <v>143</v>
      </c>
      <c r="E251" s="61">
        <f t="shared" si="3"/>
        <v>520</v>
      </c>
      <c r="F251" s="61">
        <f t="shared" si="4"/>
        <v>727.5</v>
      </c>
      <c r="G251" s="61">
        <f t="shared" si="5"/>
        <v>720</v>
      </c>
      <c r="H251" s="61">
        <f t="shared" si="6"/>
        <v>-577</v>
      </c>
      <c r="I251" s="62">
        <f t="shared" si="7"/>
        <v>-200</v>
      </c>
      <c r="K251" s="1"/>
      <c r="L251" s="5"/>
      <c r="M251" s="5"/>
      <c r="N251" s="5"/>
      <c r="O251" s="5"/>
      <c r="P251" s="5"/>
    </row>
    <row r="252" spans="2:16" ht="16.5" customHeight="1">
      <c r="B252" s="30">
        <v>14</v>
      </c>
      <c r="C252" s="71">
        <f t="shared" si="1"/>
        <v>707.7777777777778</v>
      </c>
      <c r="D252" s="61">
        <f t="shared" si="2"/>
        <v>98</v>
      </c>
      <c r="E252" s="61">
        <f t="shared" si="3"/>
        <v>490</v>
      </c>
      <c r="F252" s="61">
        <f t="shared" si="4"/>
        <v>750</v>
      </c>
      <c r="G252" s="61">
        <f t="shared" si="5"/>
        <v>760</v>
      </c>
      <c r="H252" s="61">
        <f t="shared" si="6"/>
        <v>-662</v>
      </c>
      <c r="I252" s="62">
        <f t="shared" si="7"/>
        <v>-270</v>
      </c>
      <c r="K252" s="1"/>
      <c r="L252" s="5"/>
      <c r="M252" s="5"/>
      <c r="N252" s="5"/>
      <c r="O252" s="5"/>
      <c r="P252" s="5"/>
    </row>
    <row r="253" spans="2:16" ht="16.5" customHeight="1">
      <c r="B253" s="30">
        <v>15</v>
      </c>
      <c r="C253" s="71">
        <f t="shared" si="1"/>
        <v>725</v>
      </c>
      <c r="D253" s="61">
        <f t="shared" si="2"/>
        <v>45</v>
      </c>
      <c r="E253" s="61">
        <f t="shared" si="3"/>
        <v>450</v>
      </c>
      <c r="F253" s="61">
        <f t="shared" si="4"/>
        <v>772.5</v>
      </c>
      <c r="G253" s="61">
        <f t="shared" si="5"/>
        <v>800</v>
      </c>
      <c r="H253" s="61">
        <f t="shared" si="6"/>
        <v>-755</v>
      </c>
      <c r="I253" s="62">
        <f t="shared" si="7"/>
        <v>-350</v>
      </c>
      <c r="K253" s="1"/>
      <c r="L253" s="5"/>
      <c r="M253" s="5"/>
      <c r="N253" s="5"/>
      <c r="O253" s="5"/>
      <c r="P253" s="5"/>
    </row>
    <row r="254" spans="2:15" ht="16.5" customHeight="1">
      <c r="B254" s="30">
        <v>16</v>
      </c>
      <c r="C254" s="71">
        <f t="shared" si="1"/>
        <v>737.7777777777778</v>
      </c>
      <c r="D254" s="61">
        <f t="shared" si="2"/>
        <v>-16</v>
      </c>
      <c r="E254" s="61">
        <f t="shared" si="3"/>
        <v>400</v>
      </c>
      <c r="F254" s="61">
        <f t="shared" si="4"/>
        <v>795</v>
      </c>
      <c r="G254" s="61">
        <f t="shared" si="5"/>
        <v>840</v>
      </c>
      <c r="H254" s="61">
        <f t="shared" si="6"/>
        <v>-856</v>
      </c>
      <c r="I254" s="62">
        <f t="shared" si="7"/>
        <v>-440</v>
      </c>
      <c r="K254" s="5"/>
      <c r="L254" s="5"/>
      <c r="M254" s="5"/>
      <c r="N254" s="5"/>
      <c r="O254" s="5"/>
    </row>
    <row r="255" spans="2:15" ht="16.5" customHeight="1">
      <c r="B255" s="30">
        <v>17</v>
      </c>
      <c r="C255" s="71">
        <f t="shared" si="1"/>
        <v>746.1111111111112</v>
      </c>
      <c r="D255" s="61">
        <f t="shared" si="2"/>
        <v>-85</v>
      </c>
      <c r="E255" s="61">
        <f t="shared" si="3"/>
        <v>340</v>
      </c>
      <c r="F255" s="61">
        <f t="shared" si="4"/>
        <v>817.5</v>
      </c>
      <c r="G255" s="61">
        <f t="shared" si="5"/>
        <v>880</v>
      </c>
      <c r="H255" s="61">
        <f t="shared" si="6"/>
        <v>-965</v>
      </c>
      <c r="I255" s="62">
        <f t="shared" si="7"/>
        <v>-540</v>
      </c>
      <c r="K255" s="5"/>
      <c r="L255" s="5"/>
      <c r="M255" s="5"/>
      <c r="N255" s="5"/>
      <c r="O255" s="5"/>
    </row>
    <row r="256" spans="2:15" ht="16.5" customHeight="1">
      <c r="B256" s="30">
        <v>18</v>
      </c>
      <c r="C256" s="71">
        <f t="shared" si="1"/>
        <v>750</v>
      </c>
      <c r="D256" s="61">
        <f t="shared" si="2"/>
        <v>-162</v>
      </c>
      <c r="E256" s="61">
        <f t="shared" si="3"/>
        <v>270</v>
      </c>
      <c r="F256" s="61">
        <f t="shared" si="4"/>
        <v>840</v>
      </c>
      <c r="G256" s="61">
        <f t="shared" si="5"/>
        <v>920</v>
      </c>
      <c r="H256" s="61">
        <f t="shared" si="6"/>
        <v>-1082</v>
      </c>
      <c r="I256" s="62">
        <f t="shared" si="7"/>
        <v>-650</v>
      </c>
      <c r="K256" s="5"/>
      <c r="L256" s="5"/>
      <c r="M256" s="5"/>
      <c r="N256" s="5"/>
      <c r="O256" s="5"/>
    </row>
    <row r="257" spans="2:15" ht="16.5" customHeight="1">
      <c r="B257" s="30">
        <v>19</v>
      </c>
      <c r="C257" s="71">
        <f t="shared" si="1"/>
        <v>749.4444444444445</v>
      </c>
      <c r="D257" s="61">
        <f t="shared" si="2"/>
        <v>-247</v>
      </c>
      <c r="E257" s="61">
        <f t="shared" si="3"/>
        <v>190</v>
      </c>
      <c r="F257" s="61">
        <f t="shared" si="4"/>
        <v>862.5</v>
      </c>
      <c r="G257" s="61">
        <f t="shared" si="5"/>
        <v>960</v>
      </c>
      <c r="H257" s="61">
        <f t="shared" si="6"/>
        <v>-1207</v>
      </c>
      <c r="I257" s="62">
        <f t="shared" si="7"/>
        <v>-770</v>
      </c>
      <c r="K257" s="5"/>
      <c r="L257" s="5"/>
      <c r="M257" s="5"/>
      <c r="N257" s="5"/>
      <c r="O257" s="5"/>
    </row>
    <row r="258" spans="2:15" ht="16.5" customHeight="1" thickBot="1">
      <c r="B258" s="30">
        <v>20</v>
      </c>
      <c r="C258" s="73">
        <f t="shared" si="1"/>
        <v>744.4444444444446</v>
      </c>
      <c r="D258" s="64">
        <f t="shared" si="2"/>
        <v>-340</v>
      </c>
      <c r="E258" s="64">
        <f t="shared" si="3"/>
        <v>100</v>
      </c>
      <c r="F258" s="64">
        <f t="shared" si="4"/>
        <v>885</v>
      </c>
      <c r="G258" s="64">
        <f t="shared" si="5"/>
        <v>1000</v>
      </c>
      <c r="H258" s="64">
        <f t="shared" si="6"/>
        <v>-1340</v>
      </c>
      <c r="I258" s="65">
        <f t="shared" si="7"/>
        <v>-900</v>
      </c>
      <c r="K258" s="5"/>
      <c r="L258" s="5"/>
      <c r="M258" s="5"/>
      <c r="N258" s="5"/>
      <c r="O258" s="5"/>
    </row>
    <row r="259" spans="11:15" ht="15.75">
      <c r="K259" s="5"/>
      <c r="L259" s="5"/>
      <c r="M259" s="5"/>
      <c r="N259" s="5"/>
      <c r="O259" s="5"/>
    </row>
    <row r="260" spans="11:15" ht="15.75">
      <c r="K260" s="5"/>
      <c r="L260" s="5"/>
      <c r="M260" s="5"/>
      <c r="N260" s="5"/>
      <c r="O260" s="5"/>
    </row>
    <row r="261" spans="11:15" ht="15.75">
      <c r="K261" s="5"/>
      <c r="L261" s="5"/>
      <c r="M261" s="5"/>
      <c r="N261" s="5"/>
      <c r="O261" s="5"/>
    </row>
    <row r="262" spans="11:15" ht="15.75">
      <c r="K262" s="5"/>
      <c r="L262" s="5"/>
      <c r="M262" s="5"/>
      <c r="N262" s="5"/>
      <c r="O262" s="5"/>
    </row>
    <row r="263" spans="11:15" ht="15.75">
      <c r="K263" s="5"/>
      <c r="L263" s="5"/>
      <c r="M263" s="5"/>
      <c r="N263" s="5"/>
      <c r="O263" s="5"/>
    </row>
    <row r="264" spans="11:15" ht="15.75">
      <c r="K264" s="5"/>
      <c r="L264" s="5"/>
      <c r="M264" s="5"/>
      <c r="N264" s="5"/>
      <c r="O264" s="5"/>
    </row>
    <row r="265" spans="11:15" ht="15.75">
      <c r="K265" s="5"/>
      <c r="L265" s="5"/>
      <c r="M265" s="5"/>
      <c r="N265" s="5"/>
      <c r="O265" s="5"/>
    </row>
    <row r="266" spans="11:15" ht="15.75">
      <c r="K266" s="5"/>
      <c r="L266" s="5"/>
      <c r="M266" s="5"/>
      <c r="N266" s="5"/>
      <c r="O266" s="5"/>
    </row>
    <row r="267" spans="11:15" ht="15.75">
      <c r="K267" s="5"/>
      <c r="L267" s="5"/>
      <c r="M267" s="5"/>
      <c r="N267" s="5"/>
      <c r="O267" s="5"/>
    </row>
    <row r="268" spans="11:15" ht="15.75">
      <c r="K268" s="5"/>
      <c r="L268" s="5"/>
      <c r="M268" s="5"/>
      <c r="N268" s="5"/>
      <c r="O268" s="5"/>
    </row>
    <row r="269" spans="11:15" ht="15.75">
      <c r="K269" s="5"/>
      <c r="L269" s="5"/>
      <c r="M269" s="5"/>
      <c r="N269" s="5"/>
      <c r="O269" s="5"/>
    </row>
    <row r="270" spans="11:15" ht="15.75">
      <c r="K270" s="5"/>
      <c r="L270" s="5"/>
      <c r="M270" s="5"/>
      <c r="N270" s="5"/>
      <c r="O270" s="5"/>
    </row>
    <row r="271" spans="11:15" ht="15.75">
      <c r="K271" s="5"/>
      <c r="L271" s="5"/>
      <c r="M271" s="5"/>
      <c r="N271" s="5"/>
      <c r="O271" s="5"/>
    </row>
    <row r="272" spans="11:12" ht="15.75">
      <c r="K272" s="5"/>
      <c r="L272" s="5"/>
    </row>
    <row r="284" ht="12.75">
      <c r="B284" s="7" t="s">
        <v>273</v>
      </c>
    </row>
    <row r="285" spans="2:3" ht="13.5" thickBot="1">
      <c r="B285" s="56">
        <v>1</v>
      </c>
      <c r="C285" s="3" t="s">
        <v>274</v>
      </c>
    </row>
    <row r="286" spans="2:7" ht="16.5" customHeight="1" thickBot="1">
      <c r="B286" s="2"/>
      <c r="C286" s="136" t="s">
        <v>4</v>
      </c>
      <c r="D286" s="34">
        <v>71</v>
      </c>
      <c r="E286" s="34">
        <v>-0.5</v>
      </c>
      <c r="F286" s="33" t="s">
        <v>100</v>
      </c>
      <c r="G286" s="6" t="s">
        <v>275</v>
      </c>
    </row>
    <row r="287" spans="2:6" ht="18.75" customHeight="1" thickBot="1">
      <c r="B287" s="2"/>
      <c r="C287" s="136" t="s">
        <v>2</v>
      </c>
      <c r="D287" s="138">
        <f>2200</f>
        <v>2200</v>
      </c>
      <c r="E287" s="98">
        <v>10</v>
      </c>
      <c r="F287" s="33" t="s">
        <v>97</v>
      </c>
    </row>
    <row r="288" spans="2:3" ht="12.75">
      <c r="B288" s="2" t="s">
        <v>276</v>
      </c>
      <c r="C288" s="3" t="s">
        <v>277</v>
      </c>
    </row>
    <row r="289" spans="2:3" ht="13.5" thickBot="1">
      <c r="B289" s="2" t="s">
        <v>278</v>
      </c>
      <c r="C289" s="3" t="s">
        <v>279</v>
      </c>
    </row>
    <row r="290" spans="2:6" ht="24" customHeight="1" thickBot="1">
      <c r="B290" s="2"/>
      <c r="C290" s="137" t="s">
        <v>25</v>
      </c>
      <c r="D290" s="139">
        <v>21</v>
      </c>
      <c r="E290" s="139">
        <v>-0.1</v>
      </c>
      <c r="F290" s="109" t="s">
        <v>26</v>
      </c>
    </row>
    <row r="291" spans="2:6" ht="24" customHeight="1" thickBot="1">
      <c r="B291" s="2"/>
      <c r="C291" s="137" t="s">
        <v>27</v>
      </c>
      <c r="D291" s="139">
        <v>50</v>
      </c>
      <c r="E291" s="139">
        <v>-0.4</v>
      </c>
      <c r="F291" s="109" t="s">
        <v>28</v>
      </c>
    </row>
    <row r="292" spans="2:3" ht="12.75">
      <c r="B292" s="2"/>
      <c r="C292" s="3" t="s">
        <v>280</v>
      </c>
    </row>
    <row r="293" spans="2:3" ht="12.75">
      <c r="B293" s="2" t="s">
        <v>281</v>
      </c>
      <c r="C293" s="3" t="s">
        <v>205</v>
      </c>
    </row>
    <row r="294" spans="2:3" ht="12.75">
      <c r="B294" s="2" t="s">
        <v>206</v>
      </c>
      <c r="C294" s="3" t="s">
        <v>207</v>
      </c>
    </row>
    <row r="295" ht="12.75">
      <c r="B295" s="2"/>
    </row>
    <row r="296" spans="2:11" ht="13.5" thickBot="1">
      <c r="B296" s="56">
        <v>2</v>
      </c>
      <c r="C296" s="3" t="s">
        <v>208</v>
      </c>
      <c r="K296" s="29"/>
    </row>
    <row r="297" spans="2:11" ht="21.75" customHeight="1" thickBot="1">
      <c r="B297" s="7"/>
      <c r="C297" s="137" t="s">
        <v>25</v>
      </c>
      <c r="D297" s="34">
        <v>15.75</v>
      </c>
      <c r="E297" s="34">
        <v>-0.25</v>
      </c>
      <c r="F297" s="109" t="s">
        <v>26</v>
      </c>
      <c r="K297" s="29"/>
    </row>
    <row r="298" spans="2:11" ht="27" customHeight="1" thickBot="1">
      <c r="B298" s="2"/>
      <c r="C298" s="137" t="s">
        <v>27</v>
      </c>
      <c r="D298" s="34">
        <v>21</v>
      </c>
      <c r="E298" s="34">
        <f>-0.2</f>
        <v>-0.2</v>
      </c>
      <c r="F298" s="109" t="s">
        <v>28</v>
      </c>
      <c r="G298" s="6" t="s">
        <v>209</v>
      </c>
      <c r="K298" s="29"/>
    </row>
    <row r="299" spans="2:11" ht="13.5" thickBot="1">
      <c r="B299" s="2"/>
      <c r="C299" s="42"/>
      <c r="D299" s="28"/>
      <c r="E299" s="28"/>
      <c r="F299" s="28"/>
      <c r="K299" s="29"/>
    </row>
    <row r="300" spans="2:11" ht="15" customHeight="1">
      <c r="B300" s="2"/>
      <c r="C300" s="42"/>
      <c r="D300" s="132"/>
      <c r="E300" s="133"/>
      <c r="F300" s="140">
        <v>0.75</v>
      </c>
      <c r="K300" s="29"/>
    </row>
    <row r="301" spans="2:11" ht="13.5" thickBot="1">
      <c r="B301" s="2"/>
      <c r="C301" s="42" t="s">
        <v>2</v>
      </c>
      <c r="D301" s="134">
        <v>600</v>
      </c>
      <c r="E301" s="135">
        <v>20</v>
      </c>
      <c r="F301" s="27" t="s">
        <v>97</v>
      </c>
      <c r="K301" s="29"/>
    </row>
    <row r="302" spans="2:11" ht="12.75">
      <c r="B302" s="2" t="s">
        <v>276</v>
      </c>
      <c r="C302" s="3" t="s">
        <v>210</v>
      </c>
      <c r="K302" s="29"/>
    </row>
    <row r="303" spans="2:11" ht="12.75">
      <c r="B303" s="2" t="s">
        <v>278</v>
      </c>
      <c r="C303" s="3" t="s">
        <v>211</v>
      </c>
      <c r="K303" s="29"/>
    </row>
    <row r="304" spans="2:11" ht="12.75">
      <c r="B304" s="2"/>
      <c r="C304" s="3" t="s">
        <v>212</v>
      </c>
      <c r="K304" s="29"/>
    </row>
    <row r="305" spans="2:11" ht="12.75">
      <c r="B305" s="2" t="s">
        <v>281</v>
      </c>
      <c r="C305" s="3" t="s">
        <v>213</v>
      </c>
      <c r="K305" s="29"/>
    </row>
    <row r="306" spans="3:11" ht="0.75" customHeight="1">
      <c r="C306" s="83"/>
      <c r="D306" s="84" t="s">
        <v>261</v>
      </c>
      <c r="E306" s="84" t="s">
        <v>262</v>
      </c>
      <c r="F306" s="84" t="s">
        <v>263</v>
      </c>
      <c r="G306" s="84" t="s">
        <v>264</v>
      </c>
      <c r="H306" s="84" t="s">
        <v>265</v>
      </c>
      <c r="K306" s="29"/>
    </row>
    <row r="307" spans="3:11" ht="0.75" customHeight="1">
      <c r="C307" s="83"/>
      <c r="D307" s="84"/>
      <c r="E307" s="84"/>
      <c r="F307" s="84"/>
      <c r="G307" s="84"/>
      <c r="H307" s="84"/>
      <c r="K307" s="29"/>
    </row>
    <row r="308" spans="3:11" ht="0.75" customHeight="1">
      <c r="C308" s="85">
        <f aca="true" t="shared" si="8" ref="C308:D327">B239</f>
        <v>1</v>
      </c>
      <c r="D308" s="86">
        <f t="shared" si="8"/>
        <v>79.44444444444444</v>
      </c>
      <c r="E308" s="86">
        <f aca="true" t="shared" si="9" ref="E308:F327">IF(D239&gt;0,D239,0)</f>
        <v>59</v>
      </c>
      <c r="F308" s="86">
        <f t="shared" si="9"/>
        <v>100</v>
      </c>
      <c r="G308" s="86">
        <f aca="true" t="shared" si="10" ref="G308:H327">F239</f>
        <v>457.5</v>
      </c>
      <c r="H308" s="86">
        <f t="shared" si="10"/>
        <v>240</v>
      </c>
      <c r="K308" s="29"/>
    </row>
    <row r="309" spans="3:11" ht="0.75" customHeight="1">
      <c r="C309" s="85">
        <f t="shared" si="8"/>
        <v>2</v>
      </c>
      <c r="D309" s="86">
        <f t="shared" si="8"/>
        <v>154.44444444444446</v>
      </c>
      <c r="E309" s="86">
        <f t="shared" si="9"/>
        <v>110</v>
      </c>
      <c r="F309" s="86">
        <f t="shared" si="9"/>
        <v>190</v>
      </c>
      <c r="G309" s="86">
        <f t="shared" si="10"/>
        <v>480</v>
      </c>
      <c r="H309" s="86">
        <f t="shared" si="10"/>
        <v>280</v>
      </c>
      <c r="K309" s="29"/>
    </row>
    <row r="310" spans="3:11" ht="0.75" customHeight="1">
      <c r="C310" s="85">
        <f t="shared" si="8"/>
        <v>3</v>
      </c>
      <c r="D310" s="86">
        <f t="shared" si="8"/>
        <v>225</v>
      </c>
      <c r="E310" s="86">
        <f t="shared" si="9"/>
        <v>153</v>
      </c>
      <c r="F310" s="86">
        <f t="shared" si="9"/>
        <v>270</v>
      </c>
      <c r="G310" s="86">
        <f t="shared" si="10"/>
        <v>502.5</v>
      </c>
      <c r="H310" s="86">
        <f t="shared" si="10"/>
        <v>320</v>
      </c>
      <c r="K310" s="29"/>
    </row>
    <row r="311" spans="3:11" ht="0.75" customHeight="1">
      <c r="C311" s="85">
        <f t="shared" si="8"/>
        <v>4</v>
      </c>
      <c r="D311" s="86">
        <f t="shared" si="8"/>
        <v>291.11111111111114</v>
      </c>
      <c r="E311" s="86">
        <f t="shared" si="9"/>
        <v>188</v>
      </c>
      <c r="F311" s="86">
        <f t="shared" si="9"/>
        <v>340</v>
      </c>
      <c r="G311" s="86">
        <f t="shared" si="10"/>
        <v>525</v>
      </c>
      <c r="H311" s="86">
        <f t="shared" si="10"/>
        <v>360</v>
      </c>
      <c r="K311" s="29"/>
    </row>
    <row r="312" spans="3:11" ht="0.75" customHeight="1">
      <c r="C312" s="85">
        <f t="shared" si="8"/>
        <v>5</v>
      </c>
      <c r="D312" s="86">
        <f t="shared" si="8"/>
        <v>352.7777777777778</v>
      </c>
      <c r="E312" s="86">
        <f t="shared" si="9"/>
        <v>215</v>
      </c>
      <c r="F312" s="86">
        <f t="shared" si="9"/>
        <v>400</v>
      </c>
      <c r="G312" s="86">
        <f t="shared" si="10"/>
        <v>547.5</v>
      </c>
      <c r="H312" s="86">
        <f t="shared" si="10"/>
        <v>400</v>
      </c>
      <c r="K312" s="29"/>
    </row>
    <row r="313" spans="3:11" ht="0.75" customHeight="1">
      <c r="C313" s="85">
        <f t="shared" si="8"/>
        <v>6</v>
      </c>
      <c r="D313" s="86">
        <f t="shared" si="8"/>
        <v>410</v>
      </c>
      <c r="E313" s="86">
        <f t="shared" si="9"/>
        <v>234</v>
      </c>
      <c r="F313" s="86">
        <f t="shared" si="9"/>
        <v>450</v>
      </c>
      <c r="G313" s="86">
        <f t="shared" si="10"/>
        <v>570</v>
      </c>
      <c r="H313" s="86">
        <f t="shared" si="10"/>
        <v>440</v>
      </c>
      <c r="K313" s="29"/>
    </row>
    <row r="314" spans="3:11" ht="0.75" customHeight="1">
      <c r="C314" s="85">
        <f t="shared" si="8"/>
        <v>7</v>
      </c>
      <c r="D314" s="86">
        <f t="shared" si="8"/>
        <v>462.7777777777778</v>
      </c>
      <c r="E314" s="86">
        <f t="shared" si="9"/>
        <v>245</v>
      </c>
      <c r="F314" s="86">
        <f t="shared" si="9"/>
        <v>490</v>
      </c>
      <c r="G314" s="86">
        <f t="shared" si="10"/>
        <v>592.5</v>
      </c>
      <c r="H314" s="86">
        <f t="shared" si="10"/>
        <v>480</v>
      </c>
      <c r="K314" s="29"/>
    </row>
    <row r="315" spans="3:11" ht="0.75" customHeight="1">
      <c r="C315" s="85">
        <f t="shared" si="8"/>
        <v>8</v>
      </c>
      <c r="D315" s="86">
        <f t="shared" si="8"/>
        <v>511.11111111111114</v>
      </c>
      <c r="E315" s="86">
        <f t="shared" si="9"/>
        <v>248</v>
      </c>
      <c r="F315" s="86">
        <f t="shared" si="9"/>
        <v>520</v>
      </c>
      <c r="G315" s="86">
        <f t="shared" si="10"/>
        <v>615</v>
      </c>
      <c r="H315" s="86">
        <f t="shared" si="10"/>
        <v>520</v>
      </c>
      <c r="K315" s="29"/>
    </row>
    <row r="316" spans="3:11" ht="0.75" customHeight="1">
      <c r="C316" s="85">
        <f t="shared" si="8"/>
        <v>9</v>
      </c>
      <c r="D316" s="86">
        <f t="shared" si="8"/>
        <v>555</v>
      </c>
      <c r="E316" s="86">
        <f t="shared" si="9"/>
        <v>243</v>
      </c>
      <c r="F316" s="86">
        <f t="shared" si="9"/>
        <v>540</v>
      </c>
      <c r="G316" s="86">
        <f t="shared" si="10"/>
        <v>637.5</v>
      </c>
      <c r="H316" s="86">
        <f t="shared" si="10"/>
        <v>560</v>
      </c>
      <c r="K316" s="29"/>
    </row>
    <row r="317" spans="3:11" ht="0.75" customHeight="1">
      <c r="C317" s="85">
        <f t="shared" si="8"/>
        <v>10</v>
      </c>
      <c r="D317" s="86">
        <f t="shared" si="8"/>
        <v>594.4444444444446</v>
      </c>
      <c r="E317" s="86">
        <f t="shared" si="9"/>
        <v>230</v>
      </c>
      <c r="F317" s="86">
        <f t="shared" si="9"/>
        <v>550</v>
      </c>
      <c r="G317" s="86">
        <f t="shared" si="10"/>
        <v>660</v>
      </c>
      <c r="H317" s="86">
        <f t="shared" si="10"/>
        <v>600</v>
      </c>
      <c r="K317" s="29"/>
    </row>
    <row r="318" spans="3:11" ht="0.75" customHeight="1">
      <c r="C318" s="85">
        <f t="shared" si="8"/>
        <v>11</v>
      </c>
      <c r="D318" s="86">
        <f t="shared" si="8"/>
        <v>629.4444444444445</v>
      </c>
      <c r="E318" s="86">
        <f t="shared" si="9"/>
        <v>209</v>
      </c>
      <c r="F318" s="86">
        <f t="shared" si="9"/>
        <v>550</v>
      </c>
      <c r="G318" s="86">
        <f t="shared" si="10"/>
        <v>682.5</v>
      </c>
      <c r="H318" s="86">
        <f t="shared" si="10"/>
        <v>640</v>
      </c>
      <c r="K318" s="29"/>
    </row>
    <row r="319" spans="2:11" ht="0.75" customHeight="1">
      <c r="B319" s="7"/>
      <c r="C319" s="85">
        <f t="shared" si="8"/>
        <v>12</v>
      </c>
      <c r="D319" s="86">
        <f t="shared" si="8"/>
        <v>660</v>
      </c>
      <c r="E319" s="86">
        <f t="shared" si="9"/>
        <v>180</v>
      </c>
      <c r="F319" s="86">
        <f t="shared" si="9"/>
        <v>540</v>
      </c>
      <c r="G319" s="86">
        <f t="shared" si="10"/>
        <v>705</v>
      </c>
      <c r="H319" s="86">
        <f t="shared" si="10"/>
        <v>680</v>
      </c>
      <c r="K319" s="29"/>
    </row>
    <row r="320" spans="2:11" ht="0.75" customHeight="1">
      <c r="B320" s="7"/>
      <c r="C320" s="85">
        <f t="shared" si="8"/>
        <v>13</v>
      </c>
      <c r="D320" s="86">
        <f t="shared" si="8"/>
        <v>686.1111111111111</v>
      </c>
      <c r="E320" s="86">
        <f t="shared" si="9"/>
        <v>143</v>
      </c>
      <c r="F320" s="86">
        <f t="shared" si="9"/>
        <v>520</v>
      </c>
      <c r="G320" s="86">
        <f t="shared" si="10"/>
        <v>727.5</v>
      </c>
      <c r="H320" s="86">
        <f t="shared" si="10"/>
        <v>720</v>
      </c>
      <c r="K320" s="29"/>
    </row>
    <row r="321" spans="2:11" ht="0.75" customHeight="1">
      <c r="B321" s="7"/>
      <c r="C321" s="85">
        <f t="shared" si="8"/>
        <v>14</v>
      </c>
      <c r="D321" s="86">
        <f t="shared" si="8"/>
        <v>707.7777777777778</v>
      </c>
      <c r="E321" s="86">
        <f t="shared" si="9"/>
        <v>98</v>
      </c>
      <c r="F321" s="86">
        <f t="shared" si="9"/>
        <v>490</v>
      </c>
      <c r="G321" s="86">
        <f t="shared" si="10"/>
        <v>750</v>
      </c>
      <c r="H321" s="86">
        <f t="shared" si="10"/>
        <v>760</v>
      </c>
      <c r="K321" s="29"/>
    </row>
    <row r="322" spans="2:11" ht="0.75" customHeight="1">
      <c r="B322" s="7"/>
      <c r="C322" s="85">
        <f t="shared" si="8"/>
        <v>15</v>
      </c>
      <c r="D322" s="86">
        <f t="shared" si="8"/>
        <v>725</v>
      </c>
      <c r="E322" s="86">
        <f t="shared" si="9"/>
        <v>45</v>
      </c>
      <c r="F322" s="86">
        <f t="shared" si="9"/>
        <v>450</v>
      </c>
      <c r="G322" s="86">
        <f t="shared" si="10"/>
        <v>772.5</v>
      </c>
      <c r="H322" s="86">
        <f t="shared" si="10"/>
        <v>800</v>
      </c>
      <c r="K322" s="29"/>
    </row>
    <row r="323" spans="2:11" ht="0.75" customHeight="1">
      <c r="B323" s="7"/>
      <c r="C323" s="85">
        <f t="shared" si="8"/>
        <v>16</v>
      </c>
      <c r="D323" s="86">
        <f t="shared" si="8"/>
        <v>737.7777777777778</v>
      </c>
      <c r="E323" s="86">
        <f t="shared" si="9"/>
        <v>0</v>
      </c>
      <c r="F323" s="86">
        <f t="shared" si="9"/>
        <v>400</v>
      </c>
      <c r="G323" s="86">
        <f t="shared" si="10"/>
        <v>795</v>
      </c>
      <c r="H323" s="86">
        <f t="shared" si="10"/>
        <v>840</v>
      </c>
      <c r="K323" s="29"/>
    </row>
    <row r="324" spans="2:11" ht="0.75" customHeight="1">
      <c r="B324" s="7"/>
      <c r="C324" s="85">
        <f t="shared" si="8"/>
        <v>17</v>
      </c>
      <c r="D324" s="86">
        <f t="shared" si="8"/>
        <v>746.1111111111112</v>
      </c>
      <c r="E324" s="86">
        <f t="shared" si="9"/>
        <v>0</v>
      </c>
      <c r="F324" s="86">
        <f t="shared" si="9"/>
        <v>340</v>
      </c>
      <c r="G324" s="86">
        <f t="shared" si="10"/>
        <v>817.5</v>
      </c>
      <c r="H324" s="86">
        <f t="shared" si="10"/>
        <v>880</v>
      </c>
      <c r="K324" s="29"/>
    </row>
    <row r="325" spans="2:11" ht="0.75" customHeight="1">
      <c r="B325" s="7"/>
      <c r="C325" s="85">
        <f t="shared" si="8"/>
        <v>18</v>
      </c>
      <c r="D325" s="86">
        <f t="shared" si="8"/>
        <v>750</v>
      </c>
      <c r="E325" s="86">
        <f t="shared" si="9"/>
        <v>0</v>
      </c>
      <c r="F325" s="86">
        <f t="shared" si="9"/>
        <v>270</v>
      </c>
      <c r="G325" s="86">
        <f t="shared" si="10"/>
        <v>840</v>
      </c>
      <c r="H325" s="86">
        <f t="shared" si="10"/>
        <v>920</v>
      </c>
      <c r="K325" s="29"/>
    </row>
    <row r="326" spans="2:11" ht="0.75" customHeight="1">
      <c r="B326" s="7"/>
      <c r="C326" s="85">
        <f t="shared" si="8"/>
        <v>19</v>
      </c>
      <c r="D326" s="86">
        <f t="shared" si="8"/>
        <v>749.4444444444445</v>
      </c>
      <c r="E326" s="86">
        <f t="shared" si="9"/>
        <v>0</v>
      </c>
      <c r="F326" s="86">
        <f t="shared" si="9"/>
        <v>190</v>
      </c>
      <c r="G326" s="86">
        <f t="shared" si="10"/>
        <v>862.5</v>
      </c>
      <c r="H326" s="86">
        <f t="shared" si="10"/>
        <v>960</v>
      </c>
      <c r="K326" s="29"/>
    </row>
    <row r="327" spans="2:11" ht="0.75" customHeight="1">
      <c r="B327" s="7"/>
      <c r="C327" s="85">
        <f t="shared" si="8"/>
        <v>20</v>
      </c>
      <c r="D327" s="86">
        <f t="shared" si="8"/>
        <v>744.4444444444446</v>
      </c>
      <c r="E327" s="86">
        <f t="shared" si="9"/>
        <v>0</v>
      </c>
      <c r="F327" s="86">
        <f t="shared" si="9"/>
        <v>100</v>
      </c>
      <c r="G327" s="86">
        <f t="shared" si="10"/>
        <v>885</v>
      </c>
      <c r="H327" s="86">
        <f t="shared" si="10"/>
        <v>1000</v>
      </c>
      <c r="K327" s="29"/>
    </row>
    <row r="328" spans="2:8" ht="0.75" customHeight="1">
      <c r="B328" s="96"/>
      <c r="C328" s="84" t="s">
        <v>122</v>
      </c>
      <c r="D328" s="84" t="s">
        <v>269</v>
      </c>
      <c r="E328" s="84" t="s">
        <v>270</v>
      </c>
      <c r="F328" s="84" t="s">
        <v>271</v>
      </c>
      <c r="G328" s="84" t="s">
        <v>121</v>
      </c>
      <c r="H328" s="84" t="s">
        <v>272</v>
      </c>
    </row>
    <row r="329" spans="2:8" ht="0.75" customHeight="1">
      <c r="B329" s="96">
        <v>1</v>
      </c>
      <c r="C329" s="86">
        <f aca="true" t="shared" si="11" ref="C329:C348">D308</f>
        <v>79.44444444444444</v>
      </c>
      <c r="D329" s="86">
        <f aca="true" t="shared" si="12" ref="D329:E348">IF(D239&lt;0,D239,D239)</f>
        <v>59</v>
      </c>
      <c r="E329" s="86">
        <f t="shared" si="12"/>
        <v>100</v>
      </c>
      <c r="F329" s="86">
        <f aca="true" t="shared" si="13" ref="F329:F346">SUM(D329:E329)</f>
        <v>159</v>
      </c>
      <c r="G329" s="86">
        <f aca="true" t="shared" si="14" ref="G329:H348">G308</f>
        <v>457.5</v>
      </c>
      <c r="H329" s="86">
        <f t="shared" si="14"/>
        <v>240</v>
      </c>
    </row>
    <row r="330" spans="2:8" ht="0.75" customHeight="1">
      <c r="B330" s="96">
        <v>2</v>
      </c>
      <c r="C330" s="86">
        <f t="shared" si="11"/>
        <v>154.44444444444446</v>
      </c>
      <c r="D330" s="86">
        <f t="shared" si="12"/>
        <v>110</v>
      </c>
      <c r="E330" s="86">
        <f t="shared" si="12"/>
        <v>190</v>
      </c>
      <c r="F330" s="86">
        <f t="shared" si="13"/>
        <v>300</v>
      </c>
      <c r="G330" s="86">
        <f t="shared" si="14"/>
        <v>480</v>
      </c>
      <c r="H330" s="86">
        <f t="shared" si="14"/>
        <v>280</v>
      </c>
    </row>
    <row r="331" spans="2:8" ht="0.75" customHeight="1">
      <c r="B331" s="96">
        <v>3</v>
      </c>
      <c r="C331" s="86">
        <f t="shared" si="11"/>
        <v>225</v>
      </c>
      <c r="D331" s="86">
        <f t="shared" si="12"/>
        <v>153</v>
      </c>
      <c r="E331" s="86">
        <f t="shared" si="12"/>
        <v>270</v>
      </c>
      <c r="F331" s="86">
        <f t="shared" si="13"/>
        <v>423</v>
      </c>
      <c r="G331" s="86">
        <f t="shared" si="14"/>
        <v>502.5</v>
      </c>
      <c r="H331" s="86">
        <f t="shared" si="14"/>
        <v>320</v>
      </c>
    </row>
    <row r="332" spans="2:8" ht="0.75" customHeight="1">
      <c r="B332" s="96">
        <v>4</v>
      </c>
      <c r="C332" s="86">
        <f t="shared" si="11"/>
        <v>291.11111111111114</v>
      </c>
      <c r="D332" s="86">
        <f t="shared" si="12"/>
        <v>188</v>
      </c>
      <c r="E332" s="86">
        <f t="shared" si="12"/>
        <v>340</v>
      </c>
      <c r="F332" s="86">
        <f t="shared" si="13"/>
        <v>528</v>
      </c>
      <c r="G332" s="86">
        <f t="shared" si="14"/>
        <v>525</v>
      </c>
      <c r="H332" s="86">
        <f t="shared" si="14"/>
        <v>360</v>
      </c>
    </row>
    <row r="333" spans="2:8" ht="0.75" customHeight="1">
      <c r="B333" s="96">
        <v>5</v>
      </c>
      <c r="C333" s="86">
        <f t="shared" si="11"/>
        <v>352.7777777777778</v>
      </c>
      <c r="D333" s="86">
        <f t="shared" si="12"/>
        <v>215</v>
      </c>
      <c r="E333" s="86">
        <f t="shared" si="12"/>
        <v>400</v>
      </c>
      <c r="F333" s="86">
        <f t="shared" si="13"/>
        <v>615</v>
      </c>
      <c r="G333" s="86">
        <f t="shared" si="14"/>
        <v>547.5</v>
      </c>
      <c r="H333" s="86">
        <f t="shared" si="14"/>
        <v>400</v>
      </c>
    </row>
    <row r="334" spans="2:8" ht="0.75" customHeight="1">
      <c r="B334" s="96">
        <v>6</v>
      </c>
      <c r="C334" s="86">
        <f t="shared" si="11"/>
        <v>410</v>
      </c>
      <c r="D334" s="86">
        <f t="shared" si="12"/>
        <v>234</v>
      </c>
      <c r="E334" s="86">
        <f t="shared" si="12"/>
        <v>450</v>
      </c>
      <c r="F334" s="86">
        <f t="shared" si="13"/>
        <v>684</v>
      </c>
      <c r="G334" s="86">
        <f t="shared" si="14"/>
        <v>570</v>
      </c>
      <c r="H334" s="86">
        <f t="shared" si="14"/>
        <v>440</v>
      </c>
    </row>
    <row r="335" spans="2:8" ht="0.75" customHeight="1">
      <c r="B335" s="96">
        <v>7</v>
      </c>
      <c r="C335" s="86">
        <f t="shared" si="11"/>
        <v>462.7777777777778</v>
      </c>
      <c r="D335" s="86">
        <f t="shared" si="12"/>
        <v>245</v>
      </c>
      <c r="E335" s="86">
        <f t="shared" si="12"/>
        <v>490</v>
      </c>
      <c r="F335" s="86">
        <f t="shared" si="13"/>
        <v>735</v>
      </c>
      <c r="G335" s="86">
        <f t="shared" si="14"/>
        <v>592.5</v>
      </c>
      <c r="H335" s="86">
        <f t="shared" si="14"/>
        <v>480</v>
      </c>
    </row>
    <row r="336" spans="2:8" ht="0.75" customHeight="1">
      <c r="B336" s="96">
        <v>8</v>
      </c>
      <c r="C336" s="86">
        <f t="shared" si="11"/>
        <v>511.11111111111114</v>
      </c>
      <c r="D336" s="86">
        <f t="shared" si="12"/>
        <v>248</v>
      </c>
      <c r="E336" s="86">
        <f t="shared" si="12"/>
        <v>520</v>
      </c>
      <c r="F336" s="86">
        <f t="shared" si="13"/>
        <v>768</v>
      </c>
      <c r="G336" s="86">
        <f t="shared" si="14"/>
        <v>615</v>
      </c>
      <c r="H336" s="86">
        <f t="shared" si="14"/>
        <v>520</v>
      </c>
    </row>
    <row r="337" spans="2:8" ht="0.75" customHeight="1">
      <c r="B337" s="96">
        <v>9</v>
      </c>
      <c r="C337" s="86">
        <f t="shared" si="11"/>
        <v>555</v>
      </c>
      <c r="D337" s="86">
        <f t="shared" si="12"/>
        <v>243</v>
      </c>
      <c r="E337" s="86">
        <f t="shared" si="12"/>
        <v>540</v>
      </c>
      <c r="F337" s="86">
        <f t="shared" si="13"/>
        <v>783</v>
      </c>
      <c r="G337" s="86">
        <f t="shared" si="14"/>
        <v>637.5</v>
      </c>
      <c r="H337" s="86">
        <f t="shared" si="14"/>
        <v>560</v>
      </c>
    </row>
    <row r="338" spans="2:8" ht="0.75" customHeight="1">
      <c r="B338" s="96">
        <v>10</v>
      </c>
      <c r="C338" s="86">
        <f t="shared" si="11"/>
        <v>594.4444444444446</v>
      </c>
      <c r="D338" s="86">
        <f t="shared" si="12"/>
        <v>230</v>
      </c>
      <c r="E338" s="86">
        <f t="shared" si="12"/>
        <v>550</v>
      </c>
      <c r="F338" s="86">
        <f t="shared" si="13"/>
        <v>780</v>
      </c>
      <c r="G338" s="86">
        <f t="shared" si="14"/>
        <v>660</v>
      </c>
      <c r="H338" s="86">
        <f t="shared" si="14"/>
        <v>600</v>
      </c>
    </row>
    <row r="339" spans="2:8" ht="0.75" customHeight="1">
      <c r="B339" s="96">
        <v>11</v>
      </c>
      <c r="C339" s="86">
        <f t="shared" si="11"/>
        <v>629.4444444444445</v>
      </c>
      <c r="D339" s="86">
        <f t="shared" si="12"/>
        <v>209</v>
      </c>
      <c r="E339" s="86">
        <f t="shared" si="12"/>
        <v>550</v>
      </c>
      <c r="F339" s="86">
        <f t="shared" si="13"/>
        <v>759</v>
      </c>
      <c r="G339" s="86">
        <f t="shared" si="14"/>
        <v>682.5</v>
      </c>
      <c r="H339" s="86">
        <f t="shared" si="14"/>
        <v>640</v>
      </c>
    </row>
    <row r="340" spans="2:8" ht="0.75" customHeight="1">
      <c r="B340" s="96">
        <v>12</v>
      </c>
      <c r="C340" s="86">
        <f t="shared" si="11"/>
        <v>660</v>
      </c>
      <c r="D340" s="86">
        <f t="shared" si="12"/>
        <v>180</v>
      </c>
      <c r="E340" s="86">
        <f t="shared" si="12"/>
        <v>540</v>
      </c>
      <c r="F340" s="86">
        <f t="shared" si="13"/>
        <v>720</v>
      </c>
      <c r="G340" s="86">
        <f t="shared" si="14"/>
        <v>705</v>
      </c>
      <c r="H340" s="86">
        <f t="shared" si="14"/>
        <v>680</v>
      </c>
    </row>
    <row r="341" spans="2:8" ht="0.75" customHeight="1">
      <c r="B341" s="96">
        <v>13</v>
      </c>
      <c r="C341" s="86">
        <f t="shared" si="11"/>
        <v>686.1111111111111</v>
      </c>
      <c r="D341" s="86">
        <f t="shared" si="12"/>
        <v>143</v>
      </c>
      <c r="E341" s="86">
        <f t="shared" si="12"/>
        <v>520</v>
      </c>
      <c r="F341" s="86">
        <f t="shared" si="13"/>
        <v>663</v>
      </c>
      <c r="G341" s="86">
        <f t="shared" si="14"/>
        <v>727.5</v>
      </c>
      <c r="H341" s="86">
        <f t="shared" si="14"/>
        <v>720</v>
      </c>
    </row>
    <row r="342" spans="2:8" ht="0.75" customHeight="1">
      <c r="B342" s="96">
        <v>14</v>
      </c>
      <c r="C342" s="86">
        <f t="shared" si="11"/>
        <v>707.7777777777778</v>
      </c>
      <c r="D342" s="86">
        <f t="shared" si="12"/>
        <v>98</v>
      </c>
      <c r="E342" s="86">
        <f t="shared" si="12"/>
        <v>490</v>
      </c>
      <c r="F342" s="86">
        <f t="shared" si="13"/>
        <v>588</v>
      </c>
      <c r="G342" s="86">
        <f t="shared" si="14"/>
        <v>750</v>
      </c>
      <c r="H342" s="86">
        <f t="shared" si="14"/>
        <v>760</v>
      </c>
    </row>
    <row r="343" spans="2:8" ht="0.75" customHeight="1">
      <c r="B343" s="96">
        <v>15</v>
      </c>
      <c r="C343" s="86">
        <f t="shared" si="11"/>
        <v>725</v>
      </c>
      <c r="D343" s="86">
        <f t="shared" si="12"/>
        <v>45</v>
      </c>
      <c r="E343" s="86">
        <f t="shared" si="12"/>
        <v>450</v>
      </c>
      <c r="F343" s="86">
        <f t="shared" si="13"/>
        <v>495</v>
      </c>
      <c r="G343" s="86">
        <f t="shared" si="14"/>
        <v>772.5</v>
      </c>
      <c r="H343" s="86">
        <f t="shared" si="14"/>
        <v>800</v>
      </c>
    </row>
    <row r="344" spans="2:8" ht="0.75" customHeight="1">
      <c r="B344" s="96">
        <v>16</v>
      </c>
      <c r="C344" s="86">
        <f t="shared" si="11"/>
        <v>737.7777777777778</v>
      </c>
      <c r="D344" s="86">
        <f t="shared" si="12"/>
        <v>-16</v>
      </c>
      <c r="E344" s="86">
        <f t="shared" si="12"/>
        <v>400</v>
      </c>
      <c r="F344" s="86">
        <f t="shared" si="13"/>
        <v>384</v>
      </c>
      <c r="G344" s="86">
        <f t="shared" si="14"/>
        <v>795</v>
      </c>
      <c r="H344" s="86">
        <f t="shared" si="14"/>
        <v>840</v>
      </c>
    </row>
    <row r="345" spans="2:8" ht="0.75" customHeight="1">
      <c r="B345" s="96">
        <v>17</v>
      </c>
      <c r="C345" s="86">
        <f t="shared" si="11"/>
        <v>746.1111111111112</v>
      </c>
      <c r="D345" s="86">
        <f t="shared" si="12"/>
        <v>-85</v>
      </c>
      <c r="E345" s="86">
        <f t="shared" si="12"/>
        <v>340</v>
      </c>
      <c r="F345" s="86">
        <f t="shared" si="13"/>
        <v>255</v>
      </c>
      <c r="G345" s="86">
        <f t="shared" si="14"/>
        <v>817.5</v>
      </c>
      <c r="H345" s="86">
        <f t="shared" si="14"/>
        <v>880</v>
      </c>
    </row>
    <row r="346" spans="2:8" ht="0.75" customHeight="1">
      <c r="B346" s="96">
        <v>18</v>
      </c>
      <c r="C346" s="86">
        <f t="shared" si="11"/>
        <v>750</v>
      </c>
      <c r="D346" s="86">
        <f t="shared" si="12"/>
        <v>-162</v>
      </c>
      <c r="E346" s="86">
        <f t="shared" si="12"/>
        <v>270</v>
      </c>
      <c r="F346" s="86">
        <f t="shared" si="13"/>
        <v>108</v>
      </c>
      <c r="G346" s="86">
        <f t="shared" si="14"/>
        <v>840</v>
      </c>
      <c r="H346" s="86">
        <f t="shared" si="14"/>
        <v>920</v>
      </c>
    </row>
    <row r="347" spans="2:8" ht="0.75" customHeight="1">
      <c r="B347" s="96">
        <v>19</v>
      </c>
      <c r="C347" s="86">
        <f t="shared" si="11"/>
        <v>749.4444444444445</v>
      </c>
      <c r="D347" s="86">
        <f t="shared" si="12"/>
        <v>-247</v>
      </c>
      <c r="E347" s="86">
        <f t="shared" si="12"/>
        <v>190</v>
      </c>
      <c r="F347" s="86">
        <f>SUM(D347:E347)</f>
        <v>-57</v>
      </c>
      <c r="G347" s="86">
        <f t="shared" si="14"/>
        <v>862.5</v>
      </c>
      <c r="H347" s="86">
        <f t="shared" si="14"/>
        <v>960</v>
      </c>
    </row>
    <row r="348" spans="2:8" ht="0.75" customHeight="1">
      <c r="B348" s="96">
        <v>20</v>
      </c>
      <c r="C348" s="86">
        <f t="shared" si="11"/>
        <v>744.4444444444446</v>
      </c>
      <c r="D348" s="86">
        <f t="shared" si="12"/>
        <v>-340</v>
      </c>
      <c r="E348" s="86">
        <f t="shared" si="12"/>
        <v>100</v>
      </c>
      <c r="F348" s="86">
        <f>SUM(D348:E348)</f>
        <v>-240</v>
      </c>
      <c r="G348" s="86">
        <f t="shared" si="14"/>
        <v>885</v>
      </c>
      <c r="H348" s="86">
        <f t="shared" si="14"/>
        <v>1000</v>
      </c>
    </row>
    <row r="349" spans="1:6" ht="0.75" customHeight="1">
      <c r="A349" s="89"/>
      <c r="B349" s="89"/>
      <c r="C349" s="89"/>
      <c r="D349" s="90" t="s">
        <v>120</v>
      </c>
      <c r="E349" s="89"/>
      <c r="F349" s="89"/>
    </row>
    <row r="350" spans="1:6" ht="0.75" customHeight="1">
      <c r="A350" s="89"/>
      <c r="B350" s="90" t="s">
        <v>121</v>
      </c>
      <c r="C350" s="90" t="s">
        <v>122</v>
      </c>
      <c r="D350" s="90" t="s">
        <v>123</v>
      </c>
      <c r="E350" s="90" t="s">
        <v>124</v>
      </c>
      <c r="F350" s="89"/>
    </row>
    <row r="351" spans="1:6" ht="0.75" customHeight="1">
      <c r="A351" s="91">
        <v>1</v>
      </c>
      <c r="B351" s="92">
        <v>460</v>
      </c>
      <c r="C351" s="92">
        <v>79.44444444444444</v>
      </c>
      <c r="D351" s="92">
        <f aca="true" t="shared" si="15" ref="D351:D375">$E$35+$F$35*A351</f>
        <v>457.5</v>
      </c>
      <c r="E351" s="92">
        <f aca="true" t="shared" si="16" ref="E351:E375">$E$42*A351+$G$42*(A351^2)</f>
        <v>79.44444444444444</v>
      </c>
      <c r="F351" s="92"/>
    </row>
    <row r="352" spans="1:6" ht="0.75" customHeight="1">
      <c r="A352" s="91">
        <f aca="true" t="shared" si="17" ref="A352:A375">A351+1</f>
        <v>2</v>
      </c>
      <c r="B352" s="92">
        <v>480</v>
      </c>
      <c r="C352" s="92">
        <v>154.44444444444446</v>
      </c>
      <c r="D352" s="92">
        <f t="shared" si="15"/>
        <v>480</v>
      </c>
      <c r="E352" s="92">
        <f t="shared" si="16"/>
        <v>154.44444444444446</v>
      </c>
      <c r="F352" s="92"/>
    </row>
    <row r="353" spans="1:6" ht="0.75" customHeight="1">
      <c r="A353" s="91">
        <f t="shared" si="17"/>
        <v>3</v>
      </c>
      <c r="B353" s="92">
        <v>500</v>
      </c>
      <c r="C353" s="92">
        <v>225</v>
      </c>
      <c r="D353" s="92">
        <f t="shared" si="15"/>
        <v>502.5</v>
      </c>
      <c r="E353" s="92">
        <f t="shared" si="16"/>
        <v>225</v>
      </c>
      <c r="F353" s="92"/>
    </row>
    <row r="354" spans="1:6" ht="0.75" customHeight="1">
      <c r="A354" s="91">
        <f t="shared" si="17"/>
        <v>4</v>
      </c>
      <c r="B354" s="92">
        <v>520</v>
      </c>
      <c r="C354" s="92">
        <v>291.11111111111114</v>
      </c>
      <c r="D354" s="92">
        <f t="shared" si="15"/>
        <v>525</v>
      </c>
      <c r="E354" s="92">
        <f t="shared" si="16"/>
        <v>291.11111111111114</v>
      </c>
      <c r="F354" s="92"/>
    </row>
    <row r="355" spans="1:6" ht="0.75" customHeight="1">
      <c r="A355" s="91">
        <f t="shared" si="17"/>
        <v>5</v>
      </c>
      <c r="B355" s="92">
        <v>540</v>
      </c>
      <c r="C355" s="92">
        <v>352.7777777777778</v>
      </c>
      <c r="D355" s="92">
        <f t="shared" si="15"/>
        <v>547.5</v>
      </c>
      <c r="E355" s="92">
        <f t="shared" si="16"/>
        <v>352.7777777777778</v>
      </c>
      <c r="F355" s="92"/>
    </row>
    <row r="356" spans="1:6" ht="0.75" customHeight="1">
      <c r="A356" s="91">
        <f t="shared" si="17"/>
        <v>6</v>
      </c>
      <c r="B356" s="92">
        <v>560</v>
      </c>
      <c r="C356" s="92">
        <v>410</v>
      </c>
      <c r="D356" s="92">
        <f t="shared" si="15"/>
        <v>570</v>
      </c>
      <c r="E356" s="92">
        <f t="shared" si="16"/>
        <v>410</v>
      </c>
      <c r="F356" s="92"/>
    </row>
    <row r="357" spans="1:6" ht="0.75" customHeight="1">
      <c r="A357" s="91">
        <f t="shared" si="17"/>
        <v>7</v>
      </c>
      <c r="B357" s="92">
        <v>580</v>
      </c>
      <c r="C357" s="92">
        <v>462.7777777777778</v>
      </c>
      <c r="D357" s="92">
        <f t="shared" si="15"/>
        <v>592.5</v>
      </c>
      <c r="E357" s="92">
        <f t="shared" si="16"/>
        <v>462.7777777777778</v>
      </c>
      <c r="F357" s="92"/>
    </row>
    <row r="358" spans="1:6" ht="0.75" customHeight="1">
      <c r="A358" s="91">
        <f t="shared" si="17"/>
        <v>8</v>
      </c>
      <c r="B358" s="92">
        <v>600</v>
      </c>
      <c r="C358" s="92">
        <v>511.11111111111114</v>
      </c>
      <c r="D358" s="92">
        <f t="shared" si="15"/>
        <v>615</v>
      </c>
      <c r="E358" s="92">
        <f t="shared" si="16"/>
        <v>511.11111111111114</v>
      </c>
      <c r="F358" s="92"/>
    </row>
    <row r="359" spans="1:6" ht="0.75" customHeight="1">
      <c r="A359" s="91">
        <f t="shared" si="17"/>
        <v>9</v>
      </c>
      <c r="B359" s="92">
        <v>620</v>
      </c>
      <c r="C359" s="92">
        <v>555</v>
      </c>
      <c r="D359" s="92">
        <f t="shared" si="15"/>
        <v>637.5</v>
      </c>
      <c r="E359" s="92">
        <f t="shared" si="16"/>
        <v>555</v>
      </c>
      <c r="F359" s="92"/>
    </row>
    <row r="360" spans="1:6" ht="0.75" customHeight="1">
      <c r="A360" s="91">
        <f t="shared" si="17"/>
        <v>10</v>
      </c>
      <c r="B360" s="92">
        <v>640</v>
      </c>
      <c r="C360" s="92">
        <v>594.4444444444446</v>
      </c>
      <c r="D360" s="92">
        <f t="shared" si="15"/>
        <v>660</v>
      </c>
      <c r="E360" s="92">
        <f t="shared" si="16"/>
        <v>594.4444444444446</v>
      </c>
      <c r="F360" s="92"/>
    </row>
    <row r="361" spans="1:6" ht="0.75" customHeight="1">
      <c r="A361" s="91">
        <f t="shared" si="17"/>
        <v>11</v>
      </c>
      <c r="B361" s="92">
        <v>660</v>
      </c>
      <c r="C361" s="92">
        <v>629.4444444444445</v>
      </c>
      <c r="D361" s="92">
        <f t="shared" si="15"/>
        <v>682.5</v>
      </c>
      <c r="E361" s="92">
        <f t="shared" si="16"/>
        <v>629.4444444444445</v>
      </c>
      <c r="F361" s="92"/>
    </row>
    <row r="362" spans="1:6" ht="0.75" customHeight="1">
      <c r="A362" s="91">
        <f t="shared" si="17"/>
        <v>12</v>
      </c>
      <c r="B362" s="92">
        <v>680</v>
      </c>
      <c r="C362" s="92">
        <v>660</v>
      </c>
      <c r="D362" s="92">
        <f t="shared" si="15"/>
        <v>705</v>
      </c>
      <c r="E362" s="92">
        <f t="shared" si="16"/>
        <v>660</v>
      </c>
      <c r="F362" s="92"/>
    </row>
    <row r="363" spans="1:6" ht="0.75" customHeight="1">
      <c r="A363" s="91">
        <f t="shared" si="17"/>
        <v>13</v>
      </c>
      <c r="B363" s="92">
        <v>700</v>
      </c>
      <c r="C363" s="92">
        <v>686.1111111111111</v>
      </c>
      <c r="D363" s="92">
        <f t="shared" si="15"/>
        <v>727.5</v>
      </c>
      <c r="E363" s="92">
        <f t="shared" si="16"/>
        <v>686.1111111111111</v>
      </c>
      <c r="F363" s="92"/>
    </row>
    <row r="364" spans="1:6" ht="0.75" customHeight="1">
      <c r="A364" s="91">
        <f t="shared" si="17"/>
        <v>14</v>
      </c>
      <c r="B364" s="92">
        <v>720</v>
      </c>
      <c r="C364" s="92">
        <v>707.7777777777778</v>
      </c>
      <c r="D364" s="92">
        <f t="shared" si="15"/>
        <v>750</v>
      </c>
      <c r="E364" s="92">
        <f t="shared" si="16"/>
        <v>707.7777777777778</v>
      </c>
      <c r="F364" s="92"/>
    </row>
    <row r="365" spans="1:6" ht="0.75" customHeight="1">
      <c r="A365" s="91">
        <f t="shared" si="17"/>
        <v>15</v>
      </c>
      <c r="B365" s="92">
        <v>740</v>
      </c>
      <c r="C365" s="92">
        <v>725</v>
      </c>
      <c r="D365" s="92">
        <f t="shared" si="15"/>
        <v>772.5</v>
      </c>
      <c r="E365" s="92">
        <f t="shared" si="16"/>
        <v>725</v>
      </c>
      <c r="F365" s="92"/>
    </row>
    <row r="366" spans="1:6" ht="0.75" customHeight="1">
      <c r="A366" s="91">
        <f t="shared" si="17"/>
        <v>16</v>
      </c>
      <c r="B366" s="92">
        <v>760</v>
      </c>
      <c r="C366" s="92">
        <v>737.7777777777778</v>
      </c>
      <c r="D366" s="92">
        <f t="shared" si="15"/>
        <v>795</v>
      </c>
      <c r="E366" s="92">
        <f t="shared" si="16"/>
        <v>737.7777777777778</v>
      </c>
      <c r="F366" s="92"/>
    </row>
    <row r="367" spans="1:6" ht="0.75" customHeight="1">
      <c r="A367" s="91">
        <f t="shared" si="17"/>
        <v>17</v>
      </c>
      <c r="B367" s="92">
        <v>780</v>
      </c>
      <c r="C367" s="92">
        <v>746.1111111111112</v>
      </c>
      <c r="D367" s="92">
        <f t="shared" si="15"/>
        <v>817.5</v>
      </c>
      <c r="E367" s="92">
        <f t="shared" si="16"/>
        <v>746.1111111111112</v>
      </c>
      <c r="F367" s="92"/>
    </row>
    <row r="368" spans="1:6" ht="0.75" customHeight="1">
      <c r="A368" s="91">
        <f t="shared" si="17"/>
        <v>18</v>
      </c>
      <c r="B368" s="92">
        <v>800</v>
      </c>
      <c r="C368" s="92">
        <v>750</v>
      </c>
      <c r="D368" s="92">
        <f t="shared" si="15"/>
        <v>840</v>
      </c>
      <c r="E368" s="92">
        <f t="shared" si="16"/>
        <v>750</v>
      </c>
      <c r="F368" s="92"/>
    </row>
    <row r="369" spans="1:6" ht="0.75" customHeight="1">
      <c r="A369" s="91">
        <f t="shared" si="17"/>
        <v>19</v>
      </c>
      <c r="B369" s="92">
        <v>820</v>
      </c>
      <c r="C369" s="92">
        <v>749.4444444444445</v>
      </c>
      <c r="D369" s="92">
        <f t="shared" si="15"/>
        <v>862.5</v>
      </c>
      <c r="E369" s="92">
        <f t="shared" si="16"/>
        <v>749.4444444444445</v>
      </c>
      <c r="F369" s="92"/>
    </row>
    <row r="370" spans="1:6" ht="0.75" customHeight="1">
      <c r="A370" s="91">
        <f t="shared" si="17"/>
        <v>20</v>
      </c>
      <c r="B370" s="92">
        <v>840</v>
      </c>
      <c r="C370" s="92">
        <v>744.4444444444446</v>
      </c>
      <c r="D370" s="92">
        <f t="shared" si="15"/>
        <v>885</v>
      </c>
      <c r="E370" s="92">
        <f t="shared" si="16"/>
        <v>744.4444444444446</v>
      </c>
      <c r="F370" s="92"/>
    </row>
    <row r="371" spans="1:6" ht="0.75" customHeight="1">
      <c r="A371" s="91">
        <f t="shared" si="17"/>
        <v>21</v>
      </c>
      <c r="B371" s="92">
        <v>860</v>
      </c>
      <c r="C371" s="92">
        <v>735</v>
      </c>
      <c r="D371" s="92">
        <f t="shared" si="15"/>
        <v>907.5</v>
      </c>
      <c r="E371" s="92">
        <f t="shared" si="16"/>
        <v>735</v>
      </c>
      <c r="F371" s="92"/>
    </row>
    <row r="372" spans="1:6" ht="0.75" customHeight="1">
      <c r="A372" s="91">
        <f t="shared" si="17"/>
        <v>22</v>
      </c>
      <c r="B372" s="92">
        <v>880</v>
      </c>
      <c r="C372" s="92">
        <v>721.1111111111111</v>
      </c>
      <c r="D372" s="92">
        <f t="shared" si="15"/>
        <v>930</v>
      </c>
      <c r="E372" s="92">
        <f t="shared" si="16"/>
        <v>721.1111111111111</v>
      </c>
      <c r="F372" s="92"/>
    </row>
    <row r="373" spans="1:6" ht="0.75" customHeight="1">
      <c r="A373" s="91">
        <f t="shared" si="17"/>
        <v>23</v>
      </c>
      <c r="B373" s="92">
        <v>900</v>
      </c>
      <c r="C373" s="92">
        <v>702.7777777777778</v>
      </c>
      <c r="D373" s="92">
        <f t="shared" si="15"/>
        <v>952.5</v>
      </c>
      <c r="E373" s="92">
        <f t="shared" si="16"/>
        <v>702.7777777777778</v>
      </c>
      <c r="F373" s="92"/>
    </row>
    <row r="374" spans="1:6" ht="0.75" customHeight="1">
      <c r="A374" s="91">
        <f t="shared" si="17"/>
        <v>24</v>
      </c>
      <c r="B374" s="92">
        <v>920</v>
      </c>
      <c r="C374" s="92">
        <v>680</v>
      </c>
      <c r="D374" s="92">
        <f t="shared" si="15"/>
        <v>975</v>
      </c>
      <c r="E374" s="92">
        <f t="shared" si="16"/>
        <v>680</v>
      </c>
      <c r="F374" s="92"/>
    </row>
    <row r="375" spans="1:6" ht="0.75" customHeight="1">
      <c r="A375" s="91">
        <f t="shared" si="17"/>
        <v>25</v>
      </c>
      <c r="B375" s="92">
        <v>940</v>
      </c>
      <c r="C375" s="92">
        <v>652.7777777777778</v>
      </c>
      <c r="D375" s="92">
        <f t="shared" si="15"/>
        <v>997.5</v>
      </c>
      <c r="E375" s="92">
        <f t="shared" si="16"/>
        <v>652.7777777777778</v>
      </c>
      <c r="F375" s="92"/>
    </row>
  </sheetData>
  <mergeCells count="4">
    <mergeCell ref="C188:C189"/>
    <mergeCell ref="C191:C192"/>
    <mergeCell ref="F188:F189"/>
    <mergeCell ref="F191:F192"/>
  </mergeCells>
  <printOptions/>
  <pageMargins left="0.3" right="0.3" top="1" bottom="1" header="0.5" footer="0.5"/>
  <pageSetup orientation="portrait" paperSize="9" scale="80"/>
  <headerFooter alignWithMargins="0">
    <oddHeader>&amp;L&amp;CPriceDiscrimination.xls&amp;R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Trial User</cp:lastModifiedBy>
  <cp:lastPrinted>2008-04-14T19:05:32Z</cp:lastPrinted>
  <dcterms:created xsi:type="dcterms:W3CDTF">1999-04-05T22:08:47Z</dcterms:created>
  <cp:category/>
  <cp:version/>
  <cp:contentType/>
  <cp:contentStatus/>
</cp:coreProperties>
</file>