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20" yWindow="480" windowWidth="15540" windowHeight="14320" tabRatio="292" activeTab="0"/>
  </bookViews>
  <sheets>
    <sheet name="PriceStabilizationCaseStudy" sheetId="1" r:id="rId1"/>
    <sheet name="PriceStabilizationSolution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<sst xmlns="http://schemas.openxmlformats.org/spreadsheetml/2006/main" count="227" uniqueCount="78">
  <si>
    <t>For random changes in demand and supply intercepts given below, calculate the new equilibrium conditions:</t>
  </si>
  <si>
    <t>The base period market equilibrium conditions are:</t>
  </si>
  <si>
    <t>negative, the buffer stock decision will be "sell", while if positive, it will be "buy".</t>
  </si>
  <si>
    <t>(suggestion: if a buy is required, use the supply equation to find the quantity at the target price; if a sell is required,</t>
  </si>
  <si>
    <t>use the demand equation to find the quantity at the target price.  From either solution, then solve for the corresponding</t>
  </si>
  <si>
    <t>new intercept value needed to satisfy the target price and the solution quantity).</t>
  </si>
  <si>
    <t>Total Revenue</t>
  </si>
  <si>
    <t>Buffer Quantity</t>
  </si>
  <si>
    <t>Buffered TR</t>
  </si>
  <si>
    <t>Difference</t>
  </si>
  <si>
    <t>Price Stabilization Case Study - Version B</t>
  </si>
  <si>
    <t>Montclair State University</t>
  </si>
  <si>
    <t>School of Business</t>
  </si>
  <si>
    <t>Department of Economics and Finance</t>
  </si>
  <si>
    <t>Pd =</t>
  </si>
  <si>
    <t>Ps =</t>
  </si>
  <si>
    <t>Qd</t>
  </si>
  <si>
    <t>Qs</t>
  </si>
  <si>
    <t>period</t>
  </si>
  <si>
    <t>Demand</t>
  </si>
  <si>
    <t>Supply</t>
  </si>
  <si>
    <t>Qe</t>
  </si>
  <si>
    <t>Pe</t>
  </si>
  <si>
    <t>TR</t>
  </si>
  <si>
    <t>TSW</t>
  </si>
  <si>
    <t xml:space="preserve">Using this price, first derive the corresponding quantity </t>
  </si>
  <si>
    <t>D-Intercept</t>
  </si>
  <si>
    <t>S-Intercept</t>
  </si>
  <si>
    <t xml:space="preserve">         New Intercepts:</t>
  </si>
  <si>
    <t>Balance</t>
  </si>
  <si>
    <t>Consider now the effects of a perfect price stabilization program in which price is stabilized at the</t>
  </si>
  <si>
    <t>initial period level of</t>
  </si>
  <si>
    <t>target stabilization price</t>
  </si>
  <si>
    <t xml:space="preserve">demand intercept needed to achieve the same target stabilization price. Then solve for the </t>
  </si>
  <si>
    <t>new equilibrium quantity, price, total revenue, and total social welfare:</t>
  </si>
  <si>
    <t>Decision</t>
  </si>
  <si>
    <t>Now summarize the costs of intervention (the target price times the difference in equilibrium</t>
  </si>
  <si>
    <t>quantity) in comparison to the change in total social welfare:</t>
  </si>
  <si>
    <t>Intervention P</t>
  </si>
  <si>
    <t>TSW1</t>
  </si>
  <si>
    <t>TSW2</t>
  </si>
  <si>
    <t xml:space="preserve">Price stabilization involves the selling and buying of a buffer stock to achieve a targeted </t>
  </si>
  <si>
    <t>©2000</t>
  </si>
  <si>
    <t xml:space="preserve">demanded and quantity supplied, and the corresponding quantity balance.  If the balance is </t>
  </si>
  <si>
    <t>Price Stabilization Case Study Control Panel</t>
  </si>
  <si>
    <t>A</t>
  </si>
  <si>
    <t>B</t>
  </si>
  <si>
    <t>Inverse Demand Equation Intercept</t>
  </si>
  <si>
    <t>Invere Demand Equation Quantity Coefficient</t>
  </si>
  <si>
    <t>Inverse Supply Equation Intercept</t>
  </si>
  <si>
    <t>Inverse Suppy Equation Quantity Coefficient</t>
  </si>
  <si>
    <t>©2006, 2000</t>
  </si>
  <si>
    <t>Price Stabilization Case Study</t>
  </si>
  <si>
    <t xml:space="preserve">Price Stabilization Case Solution Tableau </t>
  </si>
  <si>
    <t>Random 1</t>
  </si>
  <si>
    <t>Random 2</t>
  </si>
  <si>
    <t>Random 3</t>
  </si>
  <si>
    <t>Random 4</t>
  </si>
  <si>
    <t>Random 5</t>
  </si>
  <si>
    <t>Random Demand Intercept Relative Adjustment Factor</t>
  </si>
  <si>
    <t>Random Supply Intercept Relative Adjustment Factor</t>
  </si>
  <si>
    <t>Average of Random Values:</t>
  </si>
  <si>
    <t>price level.  First derive the target price level from the initial base period market conditions:</t>
  </si>
  <si>
    <t>P. LeBel</t>
  </si>
  <si>
    <t xml:space="preserve"> P. LeBel</t>
  </si>
  <si>
    <t>The base period level of total social welfare (TSW) is:</t>
  </si>
  <si>
    <t>The base period absolute point own-price elasticity of demand is:</t>
  </si>
  <si>
    <r>
      <t xml:space="preserve">Buffer </t>
    </r>
    <r>
      <rPr>
        <b/>
        <sz val="10"/>
        <rFont val="Symbol"/>
        <family val="0"/>
      </rPr>
      <t>D</t>
    </r>
    <r>
      <rPr>
        <b/>
        <sz val="10"/>
        <rFont val="Helv"/>
        <family val="0"/>
      </rPr>
      <t>Q</t>
    </r>
  </si>
  <si>
    <r>
      <t>D</t>
    </r>
    <r>
      <rPr>
        <b/>
        <sz val="10"/>
        <rFont val="Helv"/>
        <family val="0"/>
      </rPr>
      <t>TR</t>
    </r>
  </si>
  <si>
    <r>
      <t xml:space="preserve">Net </t>
    </r>
    <r>
      <rPr>
        <b/>
        <sz val="10"/>
        <rFont val="Symbol"/>
        <family val="0"/>
      </rPr>
      <t>D</t>
    </r>
    <r>
      <rPr>
        <b/>
        <sz val="10"/>
        <rFont val="Helv"/>
        <family val="0"/>
      </rPr>
      <t>TSW</t>
    </r>
  </si>
  <si>
    <t>From step 5, if the balance is negative, derive the new supply intercept needed to achieve the</t>
  </si>
  <si>
    <t>From step 5, if the balance is positive, derive the new</t>
  </si>
  <si>
    <t>Random scaler:</t>
  </si>
  <si>
    <t>Version:</t>
  </si>
  <si>
    <t>Static Deterministic Equilibrium Quantity:</t>
  </si>
  <si>
    <t>Static Deterministic Equilibrium Price:</t>
  </si>
  <si>
    <r>
      <t>D</t>
    </r>
    <r>
      <rPr>
        <b/>
        <sz val="10"/>
        <rFont val="Helv"/>
        <family val="0"/>
      </rPr>
      <t>TSW</t>
    </r>
  </si>
  <si>
    <t xml:space="preserve">             New Intercepts: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</si>
</sst>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\ "/>
    <numFmt numFmtId="165" formatCode="\+0.00"/>
    <numFmt numFmtId="166" formatCode="&quot;$&quot;#,##0.00"/>
    <numFmt numFmtId="167" formatCode="0.0000"/>
    <numFmt numFmtId="168" formatCode="m/d"/>
  </numFmts>
  <fonts count="22">
    <font>
      <sz val="9"/>
      <name val="Helv"/>
      <family val="0"/>
    </font>
    <font>
      <b/>
      <sz val="9"/>
      <name val="Helv"/>
      <family val="0"/>
    </font>
    <font>
      <i/>
      <sz val="9"/>
      <name val="Helv"/>
      <family val="0"/>
    </font>
    <font>
      <b/>
      <i/>
      <sz val="9"/>
      <name val="Helv"/>
      <family val="0"/>
    </font>
    <font>
      <sz val="12"/>
      <name val="Helv"/>
      <family val="0"/>
    </font>
    <font>
      <b/>
      <sz val="12"/>
      <name val="Helv"/>
      <family val="0"/>
    </font>
    <font>
      <b/>
      <sz val="18"/>
      <name val="Phyllis"/>
      <family val="0"/>
    </font>
    <font>
      <b/>
      <sz val="12"/>
      <color indexed="56"/>
      <name val="Helv"/>
      <family val="0"/>
    </font>
    <font>
      <sz val="10"/>
      <name val="Helv"/>
      <family val="0"/>
    </font>
    <font>
      <b/>
      <sz val="10"/>
      <name val="Helv"/>
      <family val="0"/>
    </font>
    <font>
      <b/>
      <sz val="1"/>
      <color indexed="12"/>
      <name val="Helv"/>
      <family val="0"/>
    </font>
    <font>
      <sz val="1"/>
      <name val="Helv"/>
      <family val="0"/>
    </font>
    <font>
      <b/>
      <sz val="12"/>
      <color indexed="12"/>
      <name val="Helv"/>
      <family val="0"/>
    </font>
    <font>
      <b/>
      <sz val="10"/>
      <color indexed="12"/>
      <name val="Helv"/>
      <family val="0"/>
    </font>
    <font>
      <b/>
      <sz val="10"/>
      <color indexed="56"/>
      <name val="Helv"/>
      <family val="0"/>
    </font>
    <font>
      <b/>
      <sz val="10"/>
      <name val="Symbol"/>
      <family val="0"/>
    </font>
    <font>
      <b/>
      <sz val="10"/>
      <color indexed="8"/>
      <name val="Helv"/>
      <family val="0"/>
    </font>
    <font>
      <b/>
      <sz val="18"/>
      <name val="Apple Chancery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b/>
      <sz val="9"/>
      <color indexed="12"/>
      <name val="Helv"/>
      <family val="0"/>
    </font>
    <font>
      <sz val="9.5"/>
      <name val="Helv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 style="medium"/>
      <right style="medium"/>
      <top style="medium"/>
      <bottom style="medium"/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164" fontId="4" fillId="0" borderId="0" xfId="0" applyNumberFormat="1" applyFont="1" applyAlignment="1">
      <alignment/>
    </xf>
    <xf numFmtId="0" fontId="8" fillId="0" borderId="0" xfId="0" applyFont="1" applyAlignment="1">
      <alignment/>
    </xf>
    <xf numFmtId="2" fontId="9" fillId="0" borderId="2" xfId="0" applyNumberFormat="1" applyFont="1" applyBorder="1" applyAlignment="1">
      <alignment horizontal="center" vertical="center"/>
    </xf>
    <xf numFmtId="164" fontId="8" fillId="0" borderId="0" xfId="0" applyNumberFormat="1" applyFont="1" applyAlignment="1">
      <alignment/>
    </xf>
    <xf numFmtId="0" fontId="9" fillId="0" borderId="0" xfId="0" applyFont="1" applyAlignment="1">
      <alignment horizontal="right"/>
    </xf>
    <xf numFmtId="0" fontId="8" fillId="0" borderId="3" xfId="0" applyFont="1" applyBorder="1" applyAlignment="1">
      <alignment/>
    </xf>
    <xf numFmtId="0" fontId="8" fillId="0" borderId="1" xfId="0" applyFont="1" applyBorder="1" applyAlignment="1">
      <alignment horizontal="right"/>
    </xf>
    <xf numFmtId="0" fontId="14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8" fillId="0" borderId="4" xfId="0" applyFont="1" applyBorder="1" applyAlignment="1">
      <alignment/>
    </xf>
    <xf numFmtId="2" fontId="8" fillId="0" borderId="2" xfId="0" applyNumberFormat="1" applyFont="1" applyBorder="1" applyAlignment="1">
      <alignment/>
    </xf>
    <xf numFmtId="0" fontId="8" fillId="0" borderId="5" xfId="0" applyFont="1" applyBorder="1" applyAlignment="1">
      <alignment horizontal="right"/>
    </xf>
    <xf numFmtId="2" fontId="8" fillId="0" borderId="6" xfId="0" applyNumberFormat="1" applyFont="1" applyBorder="1" applyAlignment="1">
      <alignment horizontal="right"/>
    </xf>
    <xf numFmtId="2" fontId="8" fillId="0" borderId="6" xfId="0" applyNumberFormat="1" applyFont="1" applyBorder="1" applyAlignment="1">
      <alignment/>
    </xf>
    <xf numFmtId="0" fontId="8" fillId="0" borderId="7" xfId="0" applyFont="1" applyBorder="1" applyAlignment="1">
      <alignment/>
    </xf>
    <xf numFmtId="165" fontId="8" fillId="0" borderId="6" xfId="0" applyNumberFormat="1" applyFont="1" applyBorder="1" applyAlignment="1">
      <alignment/>
    </xf>
    <xf numFmtId="0" fontId="9" fillId="0" borderId="2" xfId="0" applyFont="1" applyBorder="1" applyAlignment="1">
      <alignment horizontal="center"/>
    </xf>
    <xf numFmtId="166" fontId="8" fillId="0" borderId="2" xfId="0" applyNumberFormat="1" applyFont="1" applyBorder="1" applyAlignment="1">
      <alignment/>
    </xf>
    <xf numFmtId="167" fontId="8" fillId="0" borderId="2" xfId="0" applyNumberFormat="1" applyFont="1" applyBorder="1" applyAlignment="1">
      <alignment/>
    </xf>
    <xf numFmtId="0" fontId="9" fillId="0" borderId="5" xfId="0" applyFont="1" applyBorder="1" applyAlignment="1">
      <alignment horizontal="left"/>
    </xf>
    <xf numFmtId="0" fontId="8" fillId="0" borderId="8" xfId="0" applyFont="1" applyBorder="1" applyAlignment="1">
      <alignment/>
    </xf>
    <xf numFmtId="2" fontId="8" fillId="0" borderId="2" xfId="0" applyNumberFormat="1" applyFont="1" applyBorder="1" applyAlignment="1">
      <alignment horizontal="center"/>
    </xf>
    <xf numFmtId="166" fontId="8" fillId="0" borderId="2" xfId="0" applyNumberFormat="1" applyFont="1" applyBorder="1" applyAlignment="1">
      <alignment horizontal="center"/>
    </xf>
    <xf numFmtId="0" fontId="8" fillId="0" borderId="9" xfId="0" applyFont="1" applyBorder="1" applyAlignment="1">
      <alignment/>
    </xf>
    <xf numFmtId="0" fontId="8" fillId="0" borderId="2" xfId="0" applyFont="1" applyBorder="1" applyAlignment="1">
      <alignment/>
    </xf>
    <xf numFmtId="0" fontId="8" fillId="0" borderId="10" xfId="0" applyFont="1" applyBorder="1" applyAlignment="1">
      <alignment/>
    </xf>
    <xf numFmtId="166" fontId="8" fillId="0" borderId="0" xfId="0" applyNumberFormat="1" applyFont="1" applyAlignment="1">
      <alignment horizontal="center"/>
    </xf>
    <xf numFmtId="2" fontId="8" fillId="0" borderId="11" xfId="0" applyNumberFormat="1" applyFont="1" applyBorder="1" applyAlignment="1">
      <alignment horizontal="center"/>
    </xf>
    <xf numFmtId="2" fontId="8" fillId="0" borderId="11" xfId="0" applyNumberFormat="1" applyFont="1" applyBorder="1" applyAlignment="1">
      <alignment/>
    </xf>
    <xf numFmtId="0" fontId="8" fillId="0" borderId="11" xfId="0" applyFont="1" applyBorder="1" applyAlignment="1">
      <alignment horizontal="center"/>
    </xf>
    <xf numFmtId="2" fontId="8" fillId="0" borderId="12" xfId="0" applyNumberFormat="1" applyFont="1" applyBorder="1" applyAlignment="1">
      <alignment horizontal="center"/>
    </xf>
    <xf numFmtId="2" fontId="8" fillId="0" borderId="12" xfId="0" applyNumberFormat="1" applyFont="1" applyBorder="1" applyAlignment="1">
      <alignment/>
    </xf>
    <xf numFmtId="0" fontId="8" fillId="0" borderId="12" xfId="0" applyFont="1" applyBorder="1" applyAlignment="1">
      <alignment horizontal="center"/>
    </xf>
    <xf numFmtId="2" fontId="8" fillId="0" borderId="13" xfId="0" applyNumberFormat="1" applyFont="1" applyBorder="1" applyAlignment="1">
      <alignment horizontal="center"/>
    </xf>
    <xf numFmtId="2" fontId="8" fillId="0" borderId="13" xfId="0" applyNumberFormat="1" applyFont="1" applyBorder="1" applyAlignment="1">
      <alignment/>
    </xf>
    <xf numFmtId="0" fontId="8" fillId="0" borderId="13" xfId="0" applyFont="1" applyBorder="1" applyAlignment="1">
      <alignment horizontal="center"/>
    </xf>
    <xf numFmtId="164" fontId="8" fillId="0" borderId="0" xfId="0" applyNumberFormat="1" applyFont="1" applyAlignment="1">
      <alignment horizontal="right"/>
    </xf>
    <xf numFmtId="166" fontId="8" fillId="0" borderId="11" xfId="0" applyNumberFormat="1" applyFont="1" applyBorder="1" applyAlignment="1">
      <alignment horizontal="center"/>
    </xf>
    <xf numFmtId="166" fontId="8" fillId="0" borderId="11" xfId="0" applyNumberFormat="1" applyFont="1" applyBorder="1" applyAlignment="1">
      <alignment/>
    </xf>
    <xf numFmtId="166" fontId="8" fillId="0" borderId="12" xfId="0" applyNumberFormat="1" applyFont="1" applyBorder="1" applyAlignment="1">
      <alignment horizontal="center"/>
    </xf>
    <xf numFmtId="166" fontId="8" fillId="0" borderId="12" xfId="0" applyNumberFormat="1" applyFont="1" applyBorder="1" applyAlignment="1">
      <alignment/>
    </xf>
    <xf numFmtId="166" fontId="8" fillId="0" borderId="13" xfId="0" applyNumberFormat="1" applyFont="1" applyBorder="1" applyAlignment="1">
      <alignment horizontal="center"/>
    </xf>
    <xf numFmtId="166" fontId="8" fillId="0" borderId="13" xfId="0" applyNumberFormat="1" applyFont="1" applyBorder="1" applyAlignment="1">
      <alignment/>
    </xf>
    <xf numFmtId="2" fontId="8" fillId="0" borderId="0" xfId="0" applyNumberFormat="1" applyFont="1" applyAlignment="1">
      <alignment/>
    </xf>
    <xf numFmtId="0" fontId="9" fillId="0" borderId="2" xfId="0" applyFont="1" applyBorder="1" applyAlignment="1">
      <alignment horizontal="center" vertical="center"/>
    </xf>
    <xf numFmtId="2" fontId="15" fillId="0" borderId="2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2" fontId="8" fillId="0" borderId="0" xfId="0" applyNumberFormat="1" applyFont="1" applyAlignment="1">
      <alignment horizontal="center"/>
    </xf>
    <xf numFmtId="166" fontId="8" fillId="0" borderId="0" xfId="0" applyNumberFormat="1" applyFont="1" applyAlignment="1">
      <alignment/>
    </xf>
    <xf numFmtId="166" fontId="8" fillId="0" borderId="14" xfId="0" applyNumberFormat="1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6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4" fillId="0" borderId="3" xfId="0" applyFont="1" applyBorder="1" applyAlignment="1">
      <alignment/>
    </xf>
    <xf numFmtId="0" fontId="4" fillId="0" borderId="1" xfId="0" applyFont="1" applyBorder="1" applyAlignment="1">
      <alignment horizontal="right"/>
    </xf>
    <xf numFmtId="0" fontId="7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4" xfId="0" applyFont="1" applyBorder="1" applyAlignment="1">
      <alignment/>
    </xf>
    <xf numFmtId="2" fontId="4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/>
    </xf>
    <xf numFmtId="166" fontId="4" fillId="0" borderId="2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164" fontId="4" fillId="0" borderId="0" xfId="0" applyNumberFormat="1" applyFont="1" applyAlignment="1">
      <alignment horizontal="right"/>
    </xf>
    <xf numFmtId="166" fontId="4" fillId="0" borderId="11" xfId="0" applyNumberFormat="1" applyFont="1" applyBorder="1" applyAlignment="1">
      <alignment horizontal="center"/>
    </xf>
    <xf numFmtId="166" fontId="4" fillId="0" borderId="11" xfId="0" applyNumberFormat="1" applyFont="1" applyBorder="1" applyAlignment="1">
      <alignment/>
    </xf>
    <xf numFmtId="166" fontId="4" fillId="0" borderId="12" xfId="0" applyNumberFormat="1" applyFont="1" applyBorder="1" applyAlignment="1">
      <alignment horizontal="center"/>
    </xf>
    <xf numFmtId="166" fontId="4" fillId="0" borderId="12" xfId="0" applyNumberFormat="1" applyFont="1" applyBorder="1" applyAlignment="1">
      <alignment/>
    </xf>
    <xf numFmtId="166" fontId="4" fillId="0" borderId="13" xfId="0" applyNumberFormat="1" applyFont="1" applyBorder="1" applyAlignment="1">
      <alignment horizontal="center"/>
    </xf>
    <xf numFmtId="166" fontId="4" fillId="0" borderId="13" xfId="0" applyNumberFormat="1" applyFont="1" applyBorder="1" applyAlignment="1">
      <alignment/>
    </xf>
    <xf numFmtId="166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166" fontId="4" fillId="0" borderId="0" xfId="0" applyNumberFormat="1" applyFont="1" applyAlignment="1">
      <alignment/>
    </xf>
    <xf numFmtId="2" fontId="8" fillId="0" borderId="8" xfId="0" applyNumberFormat="1" applyFont="1" applyBorder="1" applyAlignment="1">
      <alignment horizontal="center"/>
    </xf>
    <xf numFmtId="166" fontId="8" fillId="0" borderId="8" xfId="0" applyNumberFormat="1" applyFont="1" applyBorder="1" applyAlignment="1">
      <alignment horizontal="center"/>
    </xf>
    <xf numFmtId="166" fontId="8" fillId="0" borderId="8" xfId="0" applyNumberFormat="1" applyFont="1" applyBorder="1" applyAlignment="1">
      <alignment/>
    </xf>
    <xf numFmtId="2" fontId="8" fillId="0" borderId="0" xfId="0" applyNumberFormat="1" applyFont="1" applyBorder="1" applyAlignment="1">
      <alignment horizontal="right"/>
    </xf>
    <xf numFmtId="165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2" fontId="8" fillId="0" borderId="11" xfId="0" applyNumberFormat="1" applyFont="1" applyBorder="1" applyAlignment="1">
      <alignment horizontal="right"/>
    </xf>
    <xf numFmtId="2" fontId="8" fillId="0" borderId="12" xfId="0" applyNumberFormat="1" applyFont="1" applyBorder="1" applyAlignment="1">
      <alignment horizontal="right"/>
    </xf>
    <xf numFmtId="2" fontId="8" fillId="0" borderId="13" xfId="0" applyNumberFormat="1" applyFont="1" applyBorder="1" applyAlignment="1">
      <alignment horizontal="right"/>
    </xf>
    <xf numFmtId="0" fontId="15" fillId="0" borderId="2" xfId="0" applyFont="1" applyBorder="1" applyAlignment="1">
      <alignment horizontal="center" vertical="center"/>
    </xf>
    <xf numFmtId="166" fontId="8" fillId="0" borderId="2" xfId="0" applyNumberFormat="1" applyFont="1" applyBorder="1" applyAlignment="1">
      <alignment horizontal="right"/>
    </xf>
    <xf numFmtId="0" fontId="8" fillId="0" borderId="6" xfId="0" applyFont="1" applyBorder="1" applyAlignment="1">
      <alignment/>
    </xf>
    <xf numFmtId="0" fontId="8" fillId="0" borderId="15" xfId="0" applyFont="1" applyBorder="1" applyAlignment="1">
      <alignment/>
    </xf>
    <xf numFmtId="0" fontId="17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164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2" fontId="8" fillId="0" borderId="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/>
    </xf>
    <xf numFmtId="167" fontId="8" fillId="0" borderId="0" xfId="0" applyNumberFormat="1" applyFont="1" applyBorder="1" applyAlignment="1">
      <alignment/>
    </xf>
    <xf numFmtId="167" fontId="9" fillId="0" borderId="0" xfId="0" applyNumberFormat="1" applyFont="1" applyBorder="1" applyAlignment="1">
      <alignment/>
    </xf>
    <xf numFmtId="2" fontId="9" fillId="0" borderId="0" xfId="0" applyNumberFormat="1" applyFont="1" applyBorder="1" applyAlignment="1">
      <alignment/>
    </xf>
    <xf numFmtId="166" fontId="9" fillId="0" borderId="0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D4"/>
                </a:solidFill>
                <a:latin typeface="Helv"/>
                <a:ea typeface="Helv"/>
                <a:cs typeface="Helv"/>
              </a:rPr>
              <a:t>Buffer Stock Quantity Changes</a:t>
            </a:r>
          </a:p>
        </c:rich>
      </c:tx>
      <c:layout/>
      <c:spPr>
        <a:noFill/>
        <a:ln w="25400">
          <a:solidFill>
            <a:srgbClr val="DD0806"/>
          </a:solidFill>
        </a:ln>
      </c:spPr>
    </c:title>
    <c:plotArea>
      <c:layout/>
      <c:lineChart>
        <c:grouping val="standard"/>
        <c:varyColors val="0"/>
        <c:ser>
          <c:idx val="0"/>
          <c:order val="0"/>
          <c:tx>
            <c:v>Changes in Buffer Stocks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PriceStabilizationSolution!$F$55:$F$59</c:f>
              <c:numCache>
                <c:ptCount val="5"/>
                <c:pt idx="0">
                  <c:v>-11.017449599309474</c:v>
                </c:pt>
                <c:pt idx="1">
                  <c:v>5.9063253498422466</c:v>
                </c:pt>
                <c:pt idx="2">
                  <c:v>16.714280117681483</c:v>
                </c:pt>
                <c:pt idx="3">
                  <c:v>10.446691069190274</c:v>
                </c:pt>
                <c:pt idx="4">
                  <c:v>-2.188098421599717</c:v>
                </c:pt>
              </c:numCache>
            </c:numRef>
          </c:val>
          <c:smooth val="0"/>
        </c:ser>
        <c:marker val="1"/>
        <c:axId val="28859909"/>
        <c:axId val="58412590"/>
      </c:lineChart>
      <c:catAx>
        <c:axId val="288599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412590"/>
        <c:crosses val="autoZero"/>
        <c:auto val="1"/>
        <c:lblOffset val="100"/>
        <c:noMultiLvlLbl val="0"/>
      </c:catAx>
      <c:valAx>
        <c:axId val="584125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859909"/>
        <c:crossesAt val="1"/>
        <c:crossBetween val="between"/>
        <c:dispUnits/>
      </c:valAx>
      <c:spPr>
        <a:ln w="25400">
          <a:solidFill>
            <a:srgbClr val="00000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00" b="0" i="0" u="none" baseline="0">
          <a:latin typeface="Helv"/>
          <a:ea typeface="Helv"/>
          <a:cs typeface="Helv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D4"/>
                </a:solidFill>
                <a:latin typeface="Helv"/>
                <a:ea typeface="Helv"/>
                <a:cs typeface="Helv"/>
              </a:rPr>
              <a:t>Buffer Stock Quantity Changes</a:t>
            </a:r>
          </a:p>
        </c:rich>
      </c:tx>
      <c:layout/>
      <c:spPr>
        <a:noFill/>
        <a:ln w="254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.013"/>
          <c:y val="0.203"/>
          <c:w val="0.9775"/>
          <c:h val="0.6905"/>
        </c:manualLayout>
      </c:layout>
      <c:lineChart>
        <c:grouping val="standard"/>
        <c:varyColors val="0"/>
        <c:ser>
          <c:idx val="0"/>
          <c:order val="0"/>
          <c:tx>
            <c:v>Changes in Buffer Stocks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PriceStabilizationSolution!$F$55:$F$59</c:f>
              <c:numCache>
                <c:ptCount val="5"/>
                <c:pt idx="0">
                  <c:v>-1.0466155728063313</c:v>
                </c:pt>
                <c:pt idx="1">
                  <c:v>14.94299888960668</c:v>
                </c:pt>
                <c:pt idx="2">
                  <c:v>-6.89363794834644</c:v>
                </c:pt>
                <c:pt idx="3">
                  <c:v>14.838462994853034</c:v>
                </c:pt>
                <c:pt idx="4">
                  <c:v>-16.438257084472568</c:v>
                </c:pt>
              </c:numCache>
            </c:numRef>
          </c:val>
          <c:smooth val="0"/>
        </c:ser>
        <c:marker val="1"/>
        <c:axId val="55951263"/>
        <c:axId val="33799320"/>
      </c:lineChart>
      <c:catAx>
        <c:axId val="559512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799320"/>
        <c:crosses val="autoZero"/>
        <c:auto val="1"/>
        <c:lblOffset val="100"/>
        <c:noMultiLvlLbl val="0"/>
      </c:catAx>
      <c:valAx>
        <c:axId val="337993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Helv"/>
                <a:ea typeface="Helv"/>
                <a:cs typeface="Helv"/>
              </a:defRPr>
            </a:pPr>
          </a:p>
        </c:txPr>
        <c:crossAx val="55951263"/>
        <c:crossesAt val="1"/>
        <c:crossBetween val="between"/>
        <c:dispUnits/>
      </c:valAx>
      <c:spPr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59"/>
          <c:y val="0.896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Helv"/>
              <a:ea typeface="Helv"/>
              <a:cs typeface="Helv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950" b="0" i="0" u="none" baseline="0">
          <a:latin typeface="Helv"/>
          <a:ea typeface="Helv"/>
          <a:cs typeface="Helv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82</xdr:row>
      <xdr:rowOff>0</xdr:rowOff>
    </xdr:from>
    <xdr:to>
      <xdr:col>25</xdr:col>
      <xdr:colOff>0</xdr:colOff>
      <xdr:row>82</xdr:row>
      <xdr:rowOff>0</xdr:rowOff>
    </xdr:to>
    <xdr:graphicFrame>
      <xdr:nvGraphicFramePr>
        <xdr:cNvPr id="1" name="Chart 3"/>
        <xdr:cNvGraphicFramePr/>
      </xdr:nvGraphicFramePr>
      <xdr:xfrm>
        <a:off x="10925175" y="144018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52</xdr:row>
      <xdr:rowOff>28575</xdr:rowOff>
    </xdr:from>
    <xdr:to>
      <xdr:col>10</xdr:col>
      <xdr:colOff>0</xdr:colOff>
      <xdr:row>69</xdr:row>
      <xdr:rowOff>66675</xdr:rowOff>
    </xdr:to>
    <xdr:graphicFrame>
      <xdr:nvGraphicFramePr>
        <xdr:cNvPr id="1" name="Chart 1"/>
        <xdr:cNvGraphicFramePr/>
      </xdr:nvGraphicFramePr>
      <xdr:xfrm>
        <a:off x="1533525" y="8458200"/>
        <a:ext cx="6638925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H105"/>
  <sheetViews>
    <sheetView tabSelected="1" workbookViewId="0" topLeftCell="A1">
      <selection activeCell="B3" sqref="B3"/>
    </sheetView>
  </sheetViews>
  <sheetFormatPr defaultColWidth="11.421875" defaultRowHeight="12"/>
  <cols>
    <col min="1" max="1" width="10.57421875" style="1" customWidth="1"/>
    <col min="2" max="2" width="5.421875" style="6" customWidth="1"/>
    <col min="3" max="3" width="11.00390625" style="1" customWidth="1"/>
    <col min="4" max="4" width="15.57421875" style="4" bestFit="1" customWidth="1"/>
    <col min="5" max="5" width="16.8515625" style="1" bestFit="1" customWidth="1"/>
    <col min="6" max="6" width="13.140625" style="1" bestFit="1" customWidth="1"/>
    <col min="7" max="7" width="12.421875" style="1" bestFit="1" customWidth="1"/>
    <col min="8" max="8" width="15.421875" style="1" customWidth="1"/>
    <col min="9" max="9" width="12.421875" style="1" bestFit="1" customWidth="1"/>
    <col min="10" max="10" width="14.140625" style="1" bestFit="1" customWidth="1"/>
    <col min="11" max="12" width="11.421875" style="1" customWidth="1"/>
    <col min="13" max="13" width="6.57421875" style="1" customWidth="1"/>
    <col min="14" max="14" width="7.421875" style="1" customWidth="1"/>
    <col min="15" max="15" width="8.8515625" style="1" hidden="1" customWidth="1"/>
    <col min="16" max="16" width="14.421875" style="1" hidden="1" customWidth="1"/>
    <col min="17" max="17" width="13.8515625" style="1" hidden="1" customWidth="1"/>
    <col min="18" max="18" width="16.8515625" style="1" hidden="1" customWidth="1"/>
    <col min="19" max="19" width="18.57421875" style="1" hidden="1" customWidth="1"/>
    <col min="20" max="20" width="14.57421875" style="1" hidden="1" customWidth="1"/>
    <col min="21" max="21" width="12.421875" style="1" hidden="1" customWidth="1"/>
    <col min="22" max="22" width="0" style="1" hidden="1" customWidth="1"/>
    <col min="23" max="23" width="12.140625" style="1" hidden="1" customWidth="1"/>
    <col min="24" max="24" width="0" style="1" hidden="1" customWidth="1"/>
    <col min="25" max="25" width="3.8515625" style="1" hidden="1" customWidth="1"/>
    <col min="26" max="26" width="0" style="1" hidden="1" customWidth="1"/>
    <col min="27" max="16384" width="11.00390625" style="1" customWidth="1"/>
  </cols>
  <sheetData>
    <row r="1" spans="6:19" ht="28.5">
      <c r="F1" s="97" t="s">
        <v>11</v>
      </c>
      <c r="O1" s="6"/>
      <c r="Q1" s="4"/>
      <c r="S1" s="97" t="s">
        <v>11</v>
      </c>
    </row>
    <row r="2" spans="6:19" ht="16.5" customHeight="1">
      <c r="F2" s="2" t="s">
        <v>12</v>
      </c>
      <c r="O2" s="6"/>
      <c r="Q2" s="4"/>
      <c r="S2" s="2" t="s">
        <v>12</v>
      </c>
    </row>
    <row r="3" spans="6:19" ht="16.5" customHeight="1">
      <c r="F3" s="2" t="s">
        <v>13</v>
      </c>
      <c r="O3" s="6"/>
      <c r="Q3" s="4"/>
      <c r="S3" s="2" t="s">
        <v>13</v>
      </c>
    </row>
    <row r="4" spans="2:25" s="7" customFormat="1" ht="16.5" customHeight="1" thickBot="1">
      <c r="B4" s="9" t="s">
        <v>51</v>
      </c>
      <c r="D4" s="5"/>
      <c r="J4" s="10" t="s">
        <v>64</v>
      </c>
      <c r="M4" s="1"/>
      <c r="N4" s="1"/>
      <c r="O4" s="6" t="s">
        <v>42</v>
      </c>
      <c r="P4" s="1"/>
      <c r="Q4" s="4"/>
      <c r="R4" s="1"/>
      <c r="S4" s="1"/>
      <c r="T4" s="1"/>
      <c r="U4" s="1"/>
      <c r="V4" s="1"/>
      <c r="W4" s="60" t="s">
        <v>63</v>
      </c>
      <c r="X4" s="1"/>
      <c r="Y4" s="1"/>
    </row>
    <row r="5" spans="2:25" s="7" customFormat="1" ht="16.5" customHeight="1" thickBot="1">
      <c r="B5" s="9"/>
      <c r="C5" s="11"/>
      <c r="D5" s="12"/>
      <c r="E5" s="13"/>
      <c r="F5" s="3" t="s">
        <v>52</v>
      </c>
      <c r="G5" s="13"/>
      <c r="H5" s="14"/>
      <c r="I5" s="15"/>
      <c r="M5" s="1"/>
      <c r="N5" s="1"/>
      <c r="O5" s="6"/>
      <c r="P5" s="61"/>
      <c r="Q5" s="62"/>
      <c r="R5" s="63"/>
      <c r="S5" s="3" t="s">
        <v>10</v>
      </c>
      <c r="T5" s="63"/>
      <c r="U5" s="64"/>
      <c r="V5" s="65"/>
      <c r="W5" s="1"/>
      <c r="X5" s="1"/>
      <c r="Y5" s="1"/>
    </row>
    <row r="6" spans="3:25" s="7" customFormat="1" ht="13.5" customHeight="1">
      <c r="C6" s="9" t="s">
        <v>41</v>
      </c>
      <c r="E6" s="5"/>
      <c r="M6" s="1"/>
      <c r="N6" s="1"/>
      <c r="O6" s="1"/>
      <c r="P6" s="9" t="s">
        <v>41</v>
      </c>
      <c r="Q6" s="1"/>
      <c r="R6" s="4"/>
      <c r="S6" s="1"/>
      <c r="T6" s="1"/>
      <c r="U6" s="1"/>
      <c r="V6" s="1"/>
      <c r="W6" s="1"/>
      <c r="X6" s="1"/>
      <c r="Y6" s="1"/>
    </row>
    <row r="7" spans="3:25" s="7" customFormat="1" ht="13.5" customHeight="1" thickBot="1">
      <c r="C7" s="9" t="s">
        <v>62</v>
      </c>
      <c r="E7" s="5"/>
      <c r="M7" s="1"/>
      <c r="N7" s="1"/>
      <c r="O7" s="1"/>
      <c r="P7" s="9" t="s">
        <v>62</v>
      </c>
      <c r="Q7" s="1"/>
      <c r="R7" s="4"/>
      <c r="S7" s="1"/>
      <c r="T7" s="1"/>
      <c r="U7" s="1"/>
      <c r="V7" s="1"/>
      <c r="W7" s="1"/>
      <c r="X7" s="1"/>
      <c r="Y7" s="1"/>
    </row>
    <row r="8" spans="2:25" s="7" customFormat="1" ht="13.5" customHeight="1" thickBot="1">
      <c r="B8" s="9"/>
      <c r="C8" s="17" t="s">
        <v>14</v>
      </c>
      <c r="D8" s="18">
        <f>$G$91</f>
        <v>40</v>
      </c>
      <c r="E8" s="19">
        <f>$G$92</f>
        <v>-0.5</v>
      </c>
      <c r="F8" s="20" t="s">
        <v>16</v>
      </c>
      <c r="M8" s="1"/>
      <c r="N8" s="1"/>
      <c r="O8" s="6"/>
      <c r="P8" s="17" t="s">
        <v>14</v>
      </c>
      <c r="Q8" s="18">
        <f>$H$91</f>
        <v>60</v>
      </c>
      <c r="R8" s="19">
        <f>$H$92</f>
        <v>-0.6</v>
      </c>
      <c r="S8" s="20" t="s">
        <v>16</v>
      </c>
      <c r="T8" s="1"/>
      <c r="U8" s="1"/>
      <c r="V8" s="1"/>
      <c r="W8" s="1"/>
      <c r="X8" s="1"/>
      <c r="Y8" s="1"/>
    </row>
    <row r="9" spans="2:25" s="7" customFormat="1" ht="13.5" customHeight="1" thickBot="1">
      <c r="B9" s="9"/>
      <c r="C9" s="17" t="s">
        <v>15</v>
      </c>
      <c r="D9" s="18">
        <f>$G$93</f>
        <v>12</v>
      </c>
      <c r="E9" s="21">
        <f>$G$94</f>
        <v>1.5</v>
      </c>
      <c r="F9" s="20" t="s">
        <v>17</v>
      </c>
      <c r="H9" s="22" t="s">
        <v>21</v>
      </c>
      <c r="I9" s="22" t="s">
        <v>22</v>
      </c>
      <c r="J9" s="22" t="s">
        <v>23</v>
      </c>
      <c r="M9" s="1"/>
      <c r="N9" s="1"/>
      <c r="O9" s="6"/>
      <c r="P9" s="17" t="s">
        <v>15</v>
      </c>
      <c r="Q9" s="18">
        <f>$H$93</f>
        <v>20</v>
      </c>
      <c r="R9" s="21">
        <f>$H$94</f>
        <v>1.4</v>
      </c>
      <c r="S9" s="20" t="s">
        <v>17</v>
      </c>
      <c r="T9" s="1"/>
      <c r="U9" s="22" t="s">
        <v>21</v>
      </c>
      <c r="V9" s="22" t="s">
        <v>22</v>
      </c>
      <c r="W9" s="22" t="s">
        <v>23</v>
      </c>
      <c r="X9" s="1"/>
      <c r="Y9" s="1"/>
    </row>
    <row r="10" spans="2:25" s="7" customFormat="1" ht="13.5" customHeight="1" thickBot="1">
      <c r="B10" s="9">
        <v>1</v>
      </c>
      <c r="C10" s="7" t="s">
        <v>1</v>
      </c>
      <c r="D10" s="5"/>
      <c r="H10" s="16"/>
      <c r="I10" s="23"/>
      <c r="J10" s="23"/>
      <c r="M10" s="1"/>
      <c r="N10" s="1"/>
      <c r="O10" s="9">
        <v>1</v>
      </c>
      <c r="P10" s="7" t="s">
        <v>1</v>
      </c>
      <c r="Q10" s="87"/>
      <c r="R10" s="88"/>
      <c r="S10" s="89"/>
      <c r="U10" s="16"/>
      <c r="V10" s="23"/>
      <c r="W10" s="23"/>
      <c r="X10" s="1"/>
      <c r="Y10" s="1"/>
    </row>
    <row r="11" spans="2:25" s="7" customFormat="1" ht="13.5" customHeight="1" thickBot="1">
      <c r="B11" s="9">
        <v>2</v>
      </c>
      <c r="C11" s="7" t="s">
        <v>66</v>
      </c>
      <c r="D11" s="5"/>
      <c r="J11" s="24"/>
      <c r="M11" s="1"/>
      <c r="N11" s="1"/>
      <c r="O11" s="9">
        <v>2</v>
      </c>
      <c r="P11" s="7" t="s">
        <v>66</v>
      </c>
      <c r="Q11" s="5"/>
      <c r="W11" s="24"/>
      <c r="X11" s="1"/>
      <c r="Y11" s="1"/>
    </row>
    <row r="12" spans="2:25" s="7" customFormat="1" ht="13.5" customHeight="1" thickBot="1">
      <c r="B12" s="9">
        <v>3</v>
      </c>
      <c r="C12" s="7" t="s">
        <v>65</v>
      </c>
      <c r="D12" s="5"/>
      <c r="J12" s="23"/>
      <c r="M12" s="1"/>
      <c r="N12" s="1"/>
      <c r="O12" s="9">
        <v>3</v>
      </c>
      <c r="P12" s="7" t="s">
        <v>65</v>
      </c>
      <c r="Q12" s="5"/>
      <c r="W12" s="23"/>
      <c r="X12" s="1"/>
      <c r="Y12" s="1"/>
    </row>
    <row r="13" spans="2:25" s="7" customFormat="1" ht="13.5" customHeight="1" thickBot="1">
      <c r="B13" s="9">
        <v>4</v>
      </c>
      <c r="C13" s="7" t="s">
        <v>0</v>
      </c>
      <c r="D13" s="5"/>
      <c r="M13" s="1"/>
      <c r="N13" s="1"/>
      <c r="O13" s="9">
        <v>4</v>
      </c>
      <c r="P13" s="7" t="s">
        <v>0</v>
      </c>
      <c r="Q13" s="5"/>
      <c r="X13" s="1"/>
      <c r="Y13" s="1"/>
    </row>
    <row r="14" spans="2:25" s="7" customFormat="1" ht="13.5" customHeight="1" thickBot="1">
      <c r="B14" s="9"/>
      <c r="D14" s="25" t="s">
        <v>77</v>
      </c>
      <c r="E14" s="20"/>
      <c r="M14" s="1"/>
      <c r="N14" s="1"/>
      <c r="O14" s="6"/>
      <c r="Q14" s="25" t="s">
        <v>77</v>
      </c>
      <c r="R14" s="95"/>
      <c r="S14" s="96"/>
      <c r="W14" s="1"/>
      <c r="X14" s="1"/>
      <c r="Y14" s="1"/>
    </row>
    <row r="15" spans="2:25" s="7" customFormat="1" ht="13.5" customHeight="1" thickBot="1">
      <c r="B15" s="9"/>
      <c r="C15" s="22" t="s">
        <v>18</v>
      </c>
      <c r="D15" s="22" t="s">
        <v>19</v>
      </c>
      <c r="E15" s="22" t="s">
        <v>20</v>
      </c>
      <c r="F15" s="22" t="s">
        <v>21</v>
      </c>
      <c r="G15" s="22" t="s">
        <v>22</v>
      </c>
      <c r="H15" s="22" t="s">
        <v>23</v>
      </c>
      <c r="I15" s="22" t="s">
        <v>24</v>
      </c>
      <c r="M15" s="1"/>
      <c r="N15" s="1"/>
      <c r="O15" s="6"/>
      <c r="P15" s="22" t="s">
        <v>18</v>
      </c>
      <c r="Q15" s="22" t="s">
        <v>19</v>
      </c>
      <c r="R15" s="22" t="s">
        <v>20</v>
      </c>
      <c r="S15" s="22" t="s">
        <v>21</v>
      </c>
      <c r="T15" s="22" t="s">
        <v>22</v>
      </c>
      <c r="U15" s="22" t="s">
        <v>23</v>
      </c>
      <c r="V15" s="22" t="s">
        <v>24</v>
      </c>
      <c r="W15" s="1"/>
      <c r="X15" s="1"/>
      <c r="Y15" s="1"/>
    </row>
    <row r="16" spans="2:25" s="7" customFormat="1" ht="13.5" customHeight="1" thickBot="1">
      <c r="B16" s="9"/>
      <c r="C16" s="26">
        <v>1</v>
      </c>
      <c r="D16" s="27">
        <f>PriceStabilizationSolution!$D$8+PriceStabilizationSolution!$D$8*$G$95*G97</f>
        <v>36.82256143147265</v>
      </c>
      <c r="E16" s="16">
        <f>PriceStabilizationSolution!$D$9+PriceStabilizationSolution!$D$9*$G$96*G97</f>
        <v>11.046768429441794</v>
      </c>
      <c r="F16" s="27"/>
      <c r="G16" s="28"/>
      <c r="H16" s="23"/>
      <c r="I16" s="23"/>
      <c r="M16" s="1"/>
      <c r="N16" s="1"/>
      <c r="O16" s="6"/>
      <c r="P16" s="26">
        <v>1</v>
      </c>
      <c r="Q16" s="27" t="e">
        <f>#REF!+#REF!*$H$95*H97</f>
        <v>#REF!</v>
      </c>
      <c r="R16" s="27" t="e">
        <f>#REF!+#REF!*$H$96*H97</f>
        <v>#REF!</v>
      </c>
      <c r="S16" s="84"/>
      <c r="T16" s="85"/>
      <c r="U16" s="86"/>
      <c r="V16" s="86"/>
      <c r="W16" s="1"/>
      <c r="X16" s="1"/>
      <c r="Y16" s="1"/>
    </row>
    <row r="17" spans="2:25" s="7" customFormat="1" ht="13.5" customHeight="1" thickBot="1">
      <c r="B17" s="9"/>
      <c r="C17" s="29">
        <v>2</v>
      </c>
      <c r="D17" s="27">
        <f>PriceStabilizationSolution!$D$8+PriceStabilizationSolution!$D$8*$G$95*G98</f>
        <v>32.18424206592317</v>
      </c>
      <c r="E17" s="16">
        <f>PriceStabilizationSolution!$D$9+PriceStabilizationSolution!$D$9*$G$96*G98</f>
        <v>9.655272619776952</v>
      </c>
      <c r="F17" s="27"/>
      <c r="G17" s="28"/>
      <c r="H17" s="23"/>
      <c r="I17" s="23"/>
      <c r="M17" s="1"/>
      <c r="N17" s="1"/>
      <c r="O17" s="6"/>
      <c r="P17" s="30">
        <v>2</v>
      </c>
      <c r="Q17" s="27" t="e">
        <f>#REF!+#REF!*$H$95*H98</f>
        <v>#REF!</v>
      </c>
      <c r="R17" s="27" t="e">
        <f>#REF!+#REF!*$H$96*H98</f>
        <v>#REF!</v>
      </c>
      <c r="S17" s="27"/>
      <c r="T17" s="28"/>
      <c r="U17" s="23"/>
      <c r="V17" s="23"/>
      <c r="W17" s="1"/>
      <c r="X17" s="1"/>
      <c r="Y17" s="1"/>
    </row>
    <row r="18" spans="2:25" s="7" customFormat="1" ht="13.5" customHeight="1" thickBot="1">
      <c r="B18" s="9"/>
      <c r="C18" s="29">
        <v>3</v>
      </c>
      <c r="D18" s="27">
        <f>PriceStabilizationSolution!$D$8+PriceStabilizationSolution!$D$8*$G$95*G99</f>
        <v>44.1353022105759</v>
      </c>
      <c r="E18" s="16">
        <f>PriceStabilizationSolution!$D$9+PriceStabilizationSolution!$D$9*$G$96*G99</f>
        <v>13.240590663172771</v>
      </c>
      <c r="F18" s="27"/>
      <c r="G18" s="28"/>
      <c r="H18" s="23"/>
      <c r="I18" s="23"/>
      <c r="M18" s="1"/>
      <c r="N18" s="1"/>
      <c r="O18" s="6"/>
      <c r="P18" s="30">
        <v>3</v>
      </c>
      <c r="Q18" s="27" t="e">
        <f>#REF!+#REF!*$H$95*H99</f>
        <v>#REF!</v>
      </c>
      <c r="R18" s="27" t="e">
        <f>#REF!+#REF!*$H$96*H99</f>
        <v>#REF!</v>
      </c>
      <c r="S18" s="27"/>
      <c r="T18" s="28"/>
      <c r="U18" s="23"/>
      <c r="V18" s="23"/>
      <c r="W18" s="1"/>
      <c r="X18" s="1"/>
      <c r="Y18" s="1"/>
    </row>
    <row r="19" spans="2:25" s="7" customFormat="1" ht="13.5" customHeight="1" thickBot="1">
      <c r="B19" s="9"/>
      <c r="C19" s="29">
        <v>4</v>
      </c>
      <c r="D19" s="27">
        <f>PriceStabilizationSolution!$D$8+PriceStabilizationSolution!$D$8*$G$95*G100</f>
        <v>41.16166928726307</v>
      </c>
      <c r="E19" s="16">
        <f>PriceStabilizationSolution!$D$9+PriceStabilizationSolution!$D$9*$G$96*G100</f>
        <v>12.34850078617892</v>
      </c>
      <c r="F19" s="27"/>
      <c r="G19" s="28"/>
      <c r="H19" s="23"/>
      <c r="I19" s="23"/>
      <c r="M19" s="1"/>
      <c r="N19" s="1"/>
      <c r="O19" s="6"/>
      <c r="P19" s="30">
        <v>4</v>
      </c>
      <c r="Q19" s="27" t="e">
        <f>#REF!+#REF!*$H$95*H100</f>
        <v>#REF!</v>
      </c>
      <c r="R19" s="27" t="e">
        <f>#REF!+#REF!*$H$96*H100</f>
        <v>#REF!</v>
      </c>
      <c r="S19" s="27"/>
      <c r="T19" s="28"/>
      <c r="U19" s="23"/>
      <c r="V19" s="23"/>
      <c r="W19" s="1"/>
      <c r="X19" s="1"/>
      <c r="Y19" s="1"/>
    </row>
    <row r="20" spans="2:25" s="7" customFormat="1" ht="13.5" customHeight="1" thickBot="1">
      <c r="B20" s="9"/>
      <c r="C20" s="31">
        <v>5</v>
      </c>
      <c r="D20" s="27">
        <f>PriceStabilizationSolution!$D$8+PriceStabilizationSolution!$D$8*$G$95*G101</f>
        <v>36.79847066869843</v>
      </c>
      <c r="E20" s="16">
        <f>PriceStabilizationSolution!$D$9+PriceStabilizationSolution!$D$9*$G$96*G101</f>
        <v>11.039541200609529</v>
      </c>
      <c r="F20" s="27"/>
      <c r="G20" s="28"/>
      <c r="H20" s="23"/>
      <c r="I20" s="23"/>
      <c r="M20" s="1"/>
      <c r="N20" s="1"/>
      <c r="O20" s="6"/>
      <c r="P20" s="30">
        <v>5</v>
      </c>
      <c r="Q20" s="27" t="e">
        <f>#REF!+#REF!*$H$95*H101</f>
        <v>#REF!</v>
      </c>
      <c r="R20" s="27" t="e">
        <f>#REF!+#REF!*$H$96*H101</f>
        <v>#REF!</v>
      </c>
      <c r="S20" s="27"/>
      <c r="T20" s="28"/>
      <c r="U20" s="23"/>
      <c r="V20" s="23"/>
      <c r="W20" s="1"/>
      <c r="X20" s="1"/>
      <c r="Y20" s="1"/>
    </row>
    <row r="21" spans="2:25" s="7" customFormat="1" ht="13.5" customHeight="1">
      <c r="B21" s="9">
        <v>5</v>
      </c>
      <c r="C21" s="7" t="s">
        <v>30</v>
      </c>
      <c r="M21" s="1"/>
      <c r="N21" s="1"/>
      <c r="O21" s="9">
        <v>5</v>
      </c>
      <c r="P21" s="7" t="s">
        <v>30</v>
      </c>
      <c r="X21" s="1"/>
      <c r="Y21" s="1"/>
    </row>
    <row r="22" spans="2:34" s="7" customFormat="1" ht="13.5" customHeight="1" thickBot="1">
      <c r="B22" s="9"/>
      <c r="C22" s="7" t="s">
        <v>31</v>
      </c>
      <c r="E22" s="55">
        <f>$G$104</f>
        <v>33</v>
      </c>
      <c r="F22" s="7" t="s">
        <v>25</v>
      </c>
      <c r="M22" s="1"/>
      <c r="N22" s="1"/>
      <c r="O22" s="9"/>
      <c r="P22" s="7" t="s">
        <v>31</v>
      </c>
      <c r="R22" s="55" t="e">
        <f>$H$104</f>
        <v>#REF!</v>
      </c>
      <c r="S22" s="7" t="s">
        <v>25</v>
      </c>
      <c r="X22" s="1"/>
      <c r="Y22" s="1"/>
      <c r="AH22" s="5"/>
    </row>
    <row r="23" spans="2:34" s="7" customFormat="1" ht="13.5" customHeight="1">
      <c r="B23" s="9"/>
      <c r="C23" s="7" t="s">
        <v>43</v>
      </c>
      <c r="M23" s="1"/>
      <c r="N23" s="1"/>
      <c r="O23" s="9"/>
      <c r="P23" s="7" t="s">
        <v>43</v>
      </c>
      <c r="X23" s="1"/>
      <c r="Y23" s="1"/>
      <c r="AH23" s="5"/>
    </row>
    <row r="24" spans="2:34" s="7" customFormat="1" ht="13.5" customHeight="1" thickBot="1">
      <c r="B24" s="9"/>
      <c r="C24" s="7" t="s">
        <v>2</v>
      </c>
      <c r="M24" s="1"/>
      <c r="N24" s="1"/>
      <c r="O24" s="9"/>
      <c r="P24" s="7" t="s">
        <v>2</v>
      </c>
      <c r="X24" s="1"/>
      <c r="Y24" s="1"/>
      <c r="AH24" s="5"/>
    </row>
    <row r="25" spans="2:25" s="7" customFormat="1" ht="13.5" customHeight="1" thickBot="1">
      <c r="B25" s="9"/>
      <c r="C25" s="22" t="s">
        <v>18</v>
      </c>
      <c r="D25" s="56" t="s">
        <v>26</v>
      </c>
      <c r="E25" s="57" t="s">
        <v>27</v>
      </c>
      <c r="F25" s="22" t="s">
        <v>16</v>
      </c>
      <c r="G25" s="22" t="s">
        <v>17</v>
      </c>
      <c r="H25" s="22" t="s">
        <v>29</v>
      </c>
      <c r="I25" s="22" t="s">
        <v>35</v>
      </c>
      <c r="M25" s="1"/>
      <c r="N25" s="1"/>
      <c r="O25" s="6"/>
      <c r="P25" s="22" t="s">
        <v>18</v>
      </c>
      <c r="Q25" s="22" t="s">
        <v>26</v>
      </c>
      <c r="R25" s="22" t="s">
        <v>27</v>
      </c>
      <c r="S25" s="22" t="s">
        <v>16</v>
      </c>
      <c r="T25" s="22" t="s">
        <v>17</v>
      </c>
      <c r="U25" s="22" t="s">
        <v>29</v>
      </c>
      <c r="V25" s="22" t="s">
        <v>35</v>
      </c>
      <c r="W25" s="1"/>
      <c r="X25" s="1"/>
      <c r="Y25" s="1"/>
    </row>
    <row r="26" spans="2:26" s="7" customFormat="1" ht="13.5" customHeight="1">
      <c r="B26" s="9"/>
      <c r="C26" s="26">
        <v>1</v>
      </c>
      <c r="D26" s="33">
        <f aca="true" t="shared" si="0" ref="D26:E30">D16</f>
        <v>36.82256143147265</v>
      </c>
      <c r="E26" s="90">
        <f t="shared" si="0"/>
        <v>11.046768429441794</v>
      </c>
      <c r="F26" s="33"/>
      <c r="G26" s="33"/>
      <c r="H26" s="33"/>
      <c r="I26" s="35"/>
      <c r="M26" s="1"/>
      <c r="N26" s="1"/>
      <c r="O26" s="6"/>
      <c r="P26" s="26">
        <v>1</v>
      </c>
      <c r="Q26" s="33" t="e">
        <f aca="true" t="shared" si="1" ref="Q26:R30">Q16</f>
        <v>#REF!</v>
      </c>
      <c r="R26" s="33" t="e">
        <f t="shared" si="1"/>
        <v>#REF!</v>
      </c>
      <c r="S26" s="33"/>
      <c r="T26" s="33"/>
      <c r="U26" s="33"/>
      <c r="V26" s="35"/>
      <c r="W26" s="1"/>
      <c r="X26" s="1"/>
      <c r="Y26" s="1"/>
      <c r="Z26" s="49"/>
    </row>
    <row r="27" spans="2:25" s="7" customFormat="1" ht="13.5" customHeight="1">
      <c r="B27" s="9"/>
      <c r="C27" s="29">
        <v>2</v>
      </c>
      <c r="D27" s="36">
        <f t="shared" si="0"/>
        <v>32.18424206592317</v>
      </c>
      <c r="E27" s="91">
        <f t="shared" si="0"/>
        <v>9.655272619776952</v>
      </c>
      <c r="F27" s="36"/>
      <c r="G27" s="36"/>
      <c r="H27" s="36"/>
      <c r="I27" s="38"/>
      <c r="M27" s="1"/>
      <c r="N27" s="1"/>
      <c r="O27" s="6"/>
      <c r="P27" s="29">
        <v>2</v>
      </c>
      <c r="Q27" s="36" t="e">
        <f t="shared" si="1"/>
        <v>#REF!</v>
      </c>
      <c r="R27" s="36" t="e">
        <f t="shared" si="1"/>
        <v>#REF!</v>
      </c>
      <c r="S27" s="36"/>
      <c r="T27" s="36"/>
      <c r="U27" s="36"/>
      <c r="V27" s="38"/>
      <c r="W27" s="1"/>
      <c r="X27" s="1"/>
      <c r="Y27" s="1"/>
    </row>
    <row r="28" spans="2:25" s="7" customFormat="1" ht="13.5" customHeight="1">
      <c r="B28" s="9"/>
      <c r="C28" s="29">
        <v>3</v>
      </c>
      <c r="D28" s="36">
        <f t="shared" si="0"/>
        <v>44.1353022105759</v>
      </c>
      <c r="E28" s="91">
        <f t="shared" si="0"/>
        <v>13.240590663172771</v>
      </c>
      <c r="F28" s="36"/>
      <c r="G28" s="36"/>
      <c r="H28" s="36"/>
      <c r="I28" s="38"/>
      <c r="M28" s="1"/>
      <c r="N28" s="1"/>
      <c r="O28" s="6"/>
      <c r="P28" s="29">
        <v>3</v>
      </c>
      <c r="Q28" s="36" t="e">
        <f t="shared" si="1"/>
        <v>#REF!</v>
      </c>
      <c r="R28" s="36" t="e">
        <f t="shared" si="1"/>
        <v>#REF!</v>
      </c>
      <c r="S28" s="36"/>
      <c r="T28" s="36"/>
      <c r="U28" s="36"/>
      <c r="V28" s="38"/>
      <c r="W28" s="1"/>
      <c r="X28" s="1"/>
      <c r="Y28" s="1"/>
    </row>
    <row r="29" spans="2:25" s="7" customFormat="1" ht="13.5" customHeight="1">
      <c r="B29" s="9"/>
      <c r="C29" s="29">
        <v>4</v>
      </c>
      <c r="D29" s="36">
        <f t="shared" si="0"/>
        <v>41.16166928726307</v>
      </c>
      <c r="E29" s="91">
        <f t="shared" si="0"/>
        <v>12.34850078617892</v>
      </c>
      <c r="F29" s="36"/>
      <c r="G29" s="36"/>
      <c r="H29" s="36"/>
      <c r="I29" s="38"/>
      <c r="M29" s="1"/>
      <c r="N29" s="1"/>
      <c r="O29" s="6"/>
      <c r="P29" s="29">
        <v>4</v>
      </c>
      <c r="Q29" s="36" t="e">
        <f t="shared" si="1"/>
        <v>#REF!</v>
      </c>
      <c r="R29" s="36" t="e">
        <f t="shared" si="1"/>
        <v>#REF!</v>
      </c>
      <c r="S29" s="36"/>
      <c r="T29" s="36"/>
      <c r="U29" s="36"/>
      <c r="V29" s="38"/>
      <c r="W29" s="1"/>
      <c r="X29" s="1"/>
      <c r="Y29" s="1"/>
    </row>
    <row r="30" spans="2:25" s="7" customFormat="1" ht="13.5" customHeight="1" thickBot="1">
      <c r="B30" s="9"/>
      <c r="C30" s="31">
        <v>5</v>
      </c>
      <c r="D30" s="39">
        <f t="shared" si="0"/>
        <v>36.79847066869843</v>
      </c>
      <c r="E30" s="92">
        <f t="shared" si="0"/>
        <v>11.039541200609529</v>
      </c>
      <c r="F30" s="39"/>
      <c r="G30" s="39"/>
      <c r="H30" s="39"/>
      <c r="I30" s="41"/>
      <c r="M30" s="1"/>
      <c r="N30" s="1"/>
      <c r="O30" s="6"/>
      <c r="P30" s="31">
        <v>5</v>
      </c>
      <c r="Q30" s="39" t="e">
        <f t="shared" si="1"/>
        <v>#REF!</v>
      </c>
      <c r="R30" s="39" t="e">
        <f t="shared" si="1"/>
        <v>#REF!</v>
      </c>
      <c r="S30" s="39"/>
      <c r="T30" s="39"/>
      <c r="U30" s="39"/>
      <c r="V30" s="41"/>
      <c r="W30" s="1"/>
      <c r="X30" s="1"/>
      <c r="Y30" s="1"/>
    </row>
    <row r="31" spans="2:25" s="7" customFormat="1" ht="13.5" customHeight="1">
      <c r="B31" s="9">
        <v>6</v>
      </c>
      <c r="C31" s="7" t="s">
        <v>70</v>
      </c>
      <c r="D31" s="5"/>
      <c r="M31" s="1"/>
      <c r="N31" s="1"/>
      <c r="O31" s="9">
        <v>6</v>
      </c>
      <c r="P31" s="7" t="s">
        <v>70</v>
      </c>
      <c r="Q31" s="5"/>
      <c r="W31" s="1"/>
      <c r="X31" s="1"/>
      <c r="Y31" s="1"/>
    </row>
    <row r="32" spans="2:25" s="7" customFormat="1" ht="13.5" customHeight="1" thickBot="1">
      <c r="B32" s="9"/>
      <c r="C32" s="7" t="s">
        <v>32</v>
      </c>
      <c r="D32" s="5"/>
      <c r="E32" s="55">
        <f>$G$104</f>
        <v>33</v>
      </c>
      <c r="F32" s="7" t="s">
        <v>71</v>
      </c>
      <c r="M32" s="1"/>
      <c r="N32" s="1"/>
      <c r="O32" s="9"/>
      <c r="P32" s="7" t="s">
        <v>32</v>
      </c>
      <c r="Q32" s="5"/>
      <c r="R32" s="55" t="e">
        <f>$H$104</f>
        <v>#REF!</v>
      </c>
      <c r="S32" s="7" t="s">
        <v>71</v>
      </c>
      <c r="W32" s="1"/>
      <c r="X32" s="1"/>
      <c r="Y32" s="1"/>
    </row>
    <row r="33" spans="2:25" s="7" customFormat="1" ht="13.5" customHeight="1">
      <c r="B33" s="9"/>
      <c r="C33" s="7" t="s">
        <v>33</v>
      </c>
      <c r="D33" s="5"/>
      <c r="M33" s="1"/>
      <c r="N33" s="1"/>
      <c r="O33" s="9"/>
      <c r="P33" s="7" t="s">
        <v>33</v>
      </c>
      <c r="Q33" s="5"/>
      <c r="W33" s="1"/>
      <c r="X33" s="1"/>
      <c r="Y33" s="1"/>
    </row>
    <row r="34" spans="2:25" s="7" customFormat="1" ht="13.5" customHeight="1">
      <c r="B34" s="9"/>
      <c r="C34" s="7" t="s">
        <v>34</v>
      </c>
      <c r="D34" s="5"/>
      <c r="M34" s="1"/>
      <c r="N34" s="1"/>
      <c r="O34" s="9"/>
      <c r="P34" s="7" t="s">
        <v>34</v>
      </c>
      <c r="Q34" s="5"/>
      <c r="W34" s="1"/>
      <c r="X34" s="1"/>
      <c r="Y34" s="1"/>
    </row>
    <row r="35" spans="2:25" s="7" customFormat="1" ht="13.5" customHeight="1">
      <c r="B35" s="9"/>
      <c r="C35" s="7" t="s">
        <v>3</v>
      </c>
      <c r="D35" s="5"/>
      <c r="M35" s="1"/>
      <c r="N35" s="1"/>
      <c r="O35" s="9"/>
      <c r="P35" s="7" t="s">
        <v>3</v>
      </c>
      <c r="Q35" s="5"/>
      <c r="W35" s="1"/>
      <c r="X35" s="1"/>
      <c r="Y35" s="1"/>
    </row>
    <row r="36" spans="2:25" s="7" customFormat="1" ht="13.5" customHeight="1">
      <c r="B36" s="9"/>
      <c r="C36" s="7" t="s">
        <v>4</v>
      </c>
      <c r="D36" s="5"/>
      <c r="M36" s="1"/>
      <c r="N36" s="1"/>
      <c r="O36" s="9"/>
      <c r="P36" s="7" t="s">
        <v>4</v>
      </c>
      <c r="Q36" s="5"/>
      <c r="W36" s="1"/>
      <c r="X36" s="1"/>
      <c r="Y36" s="1"/>
    </row>
    <row r="37" spans="2:25" s="7" customFormat="1" ht="13.5" customHeight="1" thickBot="1">
      <c r="B37" s="9"/>
      <c r="C37" s="7" t="s">
        <v>5</v>
      </c>
      <c r="D37" s="5"/>
      <c r="M37" s="1"/>
      <c r="N37" s="1"/>
      <c r="O37" s="9"/>
      <c r="P37" s="7" t="s">
        <v>5</v>
      </c>
      <c r="Q37" s="5"/>
      <c r="W37" s="1"/>
      <c r="X37" s="1"/>
      <c r="Y37" s="1"/>
    </row>
    <row r="38" spans="2:25" s="7" customFormat="1" ht="13.5" customHeight="1" thickBot="1">
      <c r="B38" s="9"/>
      <c r="C38" s="22" t="s">
        <v>18</v>
      </c>
      <c r="D38" s="56" t="s">
        <v>26</v>
      </c>
      <c r="E38" s="57" t="s">
        <v>27</v>
      </c>
      <c r="F38" s="22" t="s">
        <v>16</v>
      </c>
      <c r="G38" s="22" t="s">
        <v>17</v>
      </c>
      <c r="H38" s="22" t="s">
        <v>22</v>
      </c>
      <c r="I38" s="22" t="s">
        <v>23</v>
      </c>
      <c r="J38" s="22" t="s">
        <v>24</v>
      </c>
      <c r="M38" s="1"/>
      <c r="N38" s="1"/>
      <c r="O38" s="6"/>
      <c r="P38" s="22" t="s">
        <v>18</v>
      </c>
      <c r="Q38" s="22" t="s">
        <v>26</v>
      </c>
      <c r="R38" s="22" t="s">
        <v>27</v>
      </c>
      <c r="S38" s="22" t="s">
        <v>16</v>
      </c>
      <c r="T38" s="22" t="s">
        <v>17</v>
      </c>
      <c r="U38" s="22" t="s">
        <v>22</v>
      </c>
      <c r="V38" s="22" t="s">
        <v>23</v>
      </c>
      <c r="W38" s="22" t="s">
        <v>24</v>
      </c>
      <c r="X38" s="1"/>
      <c r="Y38" s="1"/>
    </row>
    <row r="39" spans="2:25" s="7" customFormat="1" ht="13.5" customHeight="1">
      <c r="B39" s="42"/>
      <c r="C39" s="26">
        <v>1</v>
      </c>
      <c r="D39" s="33"/>
      <c r="E39" s="34"/>
      <c r="F39" s="33"/>
      <c r="G39" s="33"/>
      <c r="H39" s="43"/>
      <c r="I39" s="44"/>
      <c r="J39" s="44"/>
      <c r="M39" s="1"/>
      <c r="N39" s="1"/>
      <c r="O39" s="72"/>
      <c r="P39" s="26">
        <v>1</v>
      </c>
      <c r="Q39" s="33"/>
      <c r="R39" s="34"/>
      <c r="S39" s="33"/>
      <c r="T39" s="33"/>
      <c r="U39" s="43"/>
      <c r="V39" s="44"/>
      <c r="W39" s="44"/>
      <c r="X39" s="1"/>
      <c r="Y39" s="1"/>
    </row>
    <row r="40" spans="2:25" s="7" customFormat="1" ht="13.5" customHeight="1">
      <c r="B40" s="42"/>
      <c r="C40" s="29">
        <v>2</v>
      </c>
      <c r="D40" s="36"/>
      <c r="E40" s="37"/>
      <c r="F40" s="36"/>
      <c r="G40" s="36"/>
      <c r="H40" s="45"/>
      <c r="I40" s="46"/>
      <c r="J40" s="46"/>
      <c r="M40" s="1"/>
      <c r="N40" s="1"/>
      <c r="O40" s="72"/>
      <c r="P40" s="29">
        <v>2</v>
      </c>
      <c r="Q40" s="36"/>
      <c r="R40" s="37"/>
      <c r="S40" s="36"/>
      <c r="T40" s="36"/>
      <c r="U40" s="45"/>
      <c r="V40" s="46"/>
      <c r="W40" s="46"/>
      <c r="X40" s="1"/>
      <c r="Y40" s="1"/>
    </row>
    <row r="41" spans="2:25" s="7" customFormat="1" ht="13.5" customHeight="1">
      <c r="B41" s="42"/>
      <c r="C41" s="29">
        <v>3</v>
      </c>
      <c r="D41" s="36"/>
      <c r="E41" s="37"/>
      <c r="F41" s="36"/>
      <c r="G41" s="36"/>
      <c r="H41" s="45"/>
      <c r="I41" s="46"/>
      <c r="J41" s="46"/>
      <c r="M41" s="1"/>
      <c r="N41" s="1"/>
      <c r="O41" s="72"/>
      <c r="P41" s="29">
        <v>3</v>
      </c>
      <c r="Q41" s="36"/>
      <c r="R41" s="37"/>
      <c r="S41" s="36"/>
      <c r="T41" s="36"/>
      <c r="U41" s="45"/>
      <c r="V41" s="46"/>
      <c r="W41" s="46"/>
      <c r="X41" s="1"/>
      <c r="Y41" s="1"/>
    </row>
    <row r="42" spans="2:25" s="7" customFormat="1" ht="13.5" customHeight="1">
      <c r="B42" s="42"/>
      <c r="C42" s="29">
        <v>4</v>
      </c>
      <c r="D42" s="36"/>
      <c r="E42" s="37"/>
      <c r="F42" s="36"/>
      <c r="G42" s="36"/>
      <c r="H42" s="45"/>
      <c r="I42" s="46"/>
      <c r="J42" s="46"/>
      <c r="M42" s="1"/>
      <c r="N42" s="1"/>
      <c r="O42" s="72"/>
      <c r="P42" s="29">
        <v>4</v>
      </c>
      <c r="Q42" s="36"/>
      <c r="R42" s="37"/>
      <c r="S42" s="36"/>
      <c r="T42" s="36"/>
      <c r="U42" s="45"/>
      <c r="V42" s="46"/>
      <c r="W42" s="46"/>
      <c r="X42" s="1"/>
      <c r="Y42" s="1"/>
    </row>
    <row r="43" spans="2:25" s="7" customFormat="1" ht="13.5" customHeight="1" thickBot="1">
      <c r="B43" s="42"/>
      <c r="C43" s="31">
        <v>5</v>
      </c>
      <c r="D43" s="39"/>
      <c r="E43" s="40"/>
      <c r="F43" s="39"/>
      <c r="G43" s="39"/>
      <c r="H43" s="47"/>
      <c r="I43" s="48"/>
      <c r="J43" s="48"/>
      <c r="M43" s="1"/>
      <c r="N43" s="1"/>
      <c r="O43" s="72"/>
      <c r="P43" s="31">
        <v>5</v>
      </c>
      <c r="Q43" s="39"/>
      <c r="R43" s="40"/>
      <c r="S43" s="39"/>
      <c r="T43" s="39"/>
      <c r="U43" s="47"/>
      <c r="V43" s="48"/>
      <c r="W43" s="48"/>
      <c r="X43" s="1"/>
      <c r="Y43" s="1"/>
    </row>
    <row r="44" spans="2:25" s="7" customFormat="1" ht="13.5" customHeight="1">
      <c r="B44" s="9">
        <v>7</v>
      </c>
      <c r="C44" s="7" t="s">
        <v>36</v>
      </c>
      <c r="D44" s="5"/>
      <c r="H44" s="32"/>
      <c r="M44" s="1"/>
      <c r="N44" s="1"/>
      <c r="O44" s="9">
        <v>7</v>
      </c>
      <c r="P44" s="7" t="s">
        <v>36</v>
      </c>
      <c r="Q44" s="4"/>
      <c r="R44" s="1"/>
      <c r="S44" s="1"/>
      <c r="T44" s="1"/>
      <c r="U44" s="79"/>
      <c r="V44" s="1"/>
      <c r="W44" s="1"/>
      <c r="X44" s="1"/>
      <c r="Y44" s="1"/>
    </row>
    <row r="45" spans="2:25" s="7" customFormat="1" ht="13.5" customHeight="1" thickBot="1">
      <c r="B45" s="9"/>
      <c r="C45" s="7" t="s">
        <v>37</v>
      </c>
      <c r="D45" s="5"/>
      <c r="F45" s="49"/>
      <c r="M45" s="1"/>
      <c r="N45" s="1"/>
      <c r="O45" s="9"/>
      <c r="P45" s="7" t="s">
        <v>37</v>
      </c>
      <c r="Q45" s="4"/>
      <c r="R45" s="1"/>
      <c r="S45" s="80"/>
      <c r="T45" s="1"/>
      <c r="U45" s="1"/>
      <c r="V45" s="1"/>
      <c r="W45" s="1"/>
      <c r="X45" s="1"/>
      <c r="Y45" s="1"/>
    </row>
    <row r="46" spans="2:25" s="7" customFormat="1" ht="13.5" customHeight="1" thickBot="1">
      <c r="B46" s="9"/>
      <c r="C46" s="22" t="s">
        <v>18</v>
      </c>
      <c r="D46" s="50" t="s">
        <v>67</v>
      </c>
      <c r="E46" s="8" t="s">
        <v>38</v>
      </c>
      <c r="F46" s="51" t="s">
        <v>68</v>
      </c>
      <c r="G46" s="50" t="s">
        <v>39</v>
      </c>
      <c r="H46" s="50" t="s">
        <v>40</v>
      </c>
      <c r="I46" s="93" t="s">
        <v>76</v>
      </c>
      <c r="J46" s="50" t="s">
        <v>69</v>
      </c>
      <c r="M46" s="1"/>
      <c r="N46" s="1"/>
      <c r="O46" s="6"/>
      <c r="P46" s="22" t="s">
        <v>18</v>
      </c>
      <c r="Q46" s="50" t="s">
        <v>67</v>
      </c>
      <c r="R46" s="8" t="s">
        <v>38</v>
      </c>
      <c r="S46" s="51" t="s">
        <v>68</v>
      </c>
      <c r="T46" s="50" t="s">
        <v>39</v>
      </c>
      <c r="U46" s="50" t="s">
        <v>40</v>
      </c>
      <c r="V46" s="93" t="s">
        <v>76</v>
      </c>
      <c r="W46" s="50" t="s">
        <v>69</v>
      </c>
      <c r="X46" s="1"/>
      <c r="Y46" s="1"/>
    </row>
    <row r="47" spans="2:25" s="7" customFormat="1" ht="13.5" customHeight="1">
      <c r="B47" s="9"/>
      <c r="C47" s="26">
        <v>1</v>
      </c>
      <c r="D47" s="33"/>
      <c r="E47" s="43"/>
      <c r="F47" s="44"/>
      <c r="G47" s="44"/>
      <c r="H47" s="44"/>
      <c r="I47" s="44"/>
      <c r="J47" s="44"/>
      <c r="M47" s="1"/>
      <c r="N47" s="1"/>
      <c r="O47" s="6"/>
      <c r="P47" s="26">
        <v>1</v>
      </c>
      <c r="Q47" s="69"/>
      <c r="R47" s="73"/>
      <c r="S47" s="74"/>
      <c r="T47" s="74"/>
      <c r="U47" s="74"/>
      <c r="V47" s="74"/>
      <c r="W47" s="74"/>
      <c r="X47" s="1"/>
      <c r="Y47" s="1"/>
    </row>
    <row r="48" spans="2:25" s="7" customFormat="1" ht="13.5" customHeight="1">
      <c r="B48" s="9"/>
      <c r="C48" s="29">
        <v>2</v>
      </c>
      <c r="D48" s="36"/>
      <c r="E48" s="45"/>
      <c r="F48" s="46"/>
      <c r="G48" s="46"/>
      <c r="H48" s="46"/>
      <c r="I48" s="46"/>
      <c r="J48" s="46"/>
      <c r="M48" s="1"/>
      <c r="N48" s="1"/>
      <c r="O48" s="6"/>
      <c r="P48" s="29">
        <v>2</v>
      </c>
      <c r="Q48" s="70"/>
      <c r="R48" s="75"/>
      <c r="S48" s="76"/>
      <c r="T48" s="76"/>
      <c r="U48" s="76"/>
      <c r="V48" s="76"/>
      <c r="W48" s="76"/>
      <c r="X48" s="1"/>
      <c r="Y48" s="1"/>
    </row>
    <row r="49" spans="2:25" s="7" customFormat="1" ht="13.5" customHeight="1">
      <c r="B49" s="9"/>
      <c r="C49" s="29">
        <v>3</v>
      </c>
      <c r="D49" s="36"/>
      <c r="E49" s="45"/>
      <c r="F49" s="46"/>
      <c r="G49" s="46"/>
      <c r="H49" s="46"/>
      <c r="I49" s="46"/>
      <c r="J49" s="46"/>
      <c r="M49" s="1"/>
      <c r="N49" s="1"/>
      <c r="O49" s="6"/>
      <c r="P49" s="29">
        <v>3</v>
      </c>
      <c r="Q49" s="70"/>
      <c r="R49" s="75"/>
      <c r="S49" s="76"/>
      <c r="T49" s="76"/>
      <c r="U49" s="76"/>
      <c r="V49" s="76"/>
      <c r="W49" s="76"/>
      <c r="X49" s="1"/>
      <c r="Y49" s="1"/>
    </row>
    <row r="50" spans="2:25" s="7" customFormat="1" ht="13.5" customHeight="1">
      <c r="B50" s="9"/>
      <c r="C50" s="29">
        <v>4</v>
      </c>
      <c r="D50" s="36"/>
      <c r="E50" s="45"/>
      <c r="F50" s="46"/>
      <c r="G50" s="46"/>
      <c r="H50" s="46"/>
      <c r="I50" s="46"/>
      <c r="J50" s="46"/>
      <c r="M50" s="1"/>
      <c r="N50" s="1"/>
      <c r="O50" s="6"/>
      <c r="P50" s="29">
        <v>4</v>
      </c>
      <c r="Q50" s="70"/>
      <c r="R50" s="75"/>
      <c r="S50" s="76"/>
      <c r="T50" s="76"/>
      <c r="U50" s="76"/>
      <c r="V50" s="76"/>
      <c r="W50" s="76"/>
      <c r="X50" s="1"/>
      <c r="Y50" s="1"/>
    </row>
    <row r="51" spans="2:25" s="7" customFormat="1" ht="13.5" customHeight="1" thickBot="1">
      <c r="B51" s="9"/>
      <c r="C51" s="31">
        <v>5</v>
      </c>
      <c r="D51" s="39"/>
      <c r="E51" s="47"/>
      <c r="F51" s="48"/>
      <c r="G51" s="48"/>
      <c r="H51" s="48"/>
      <c r="I51" s="48"/>
      <c r="J51" s="48"/>
      <c r="M51" s="1"/>
      <c r="N51" s="1"/>
      <c r="O51" s="6"/>
      <c r="P51" s="31">
        <v>5</v>
      </c>
      <c r="Q51" s="71"/>
      <c r="R51" s="77"/>
      <c r="S51" s="78"/>
      <c r="T51" s="78"/>
      <c r="U51" s="78"/>
      <c r="V51" s="78"/>
      <c r="W51" s="78"/>
      <c r="X51" s="1"/>
      <c r="Y51" s="1"/>
    </row>
    <row r="52" spans="2:25" s="7" customFormat="1" ht="13.5" customHeight="1" thickBot="1">
      <c r="B52" s="9"/>
      <c r="C52" s="22" t="s">
        <v>29</v>
      </c>
      <c r="D52" s="27"/>
      <c r="E52" s="30"/>
      <c r="F52" s="28"/>
      <c r="G52" s="28"/>
      <c r="H52" s="28"/>
      <c r="I52" s="28"/>
      <c r="J52" s="28"/>
      <c r="M52" s="1"/>
      <c r="N52" s="1"/>
      <c r="O52" s="6"/>
      <c r="P52" s="22" t="s">
        <v>29</v>
      </c>
      <c r="Q52" s="66"/>
      <c r="R52" s="67"/>
      <c r="S52" s="68"/>
      <c r="T52" s="68"/>
      <c r="U52" s="68"/>
      <c r="V52" s="68"/>
      <c r="W52" s="68"/>
      <c r="X52" s="1"/>
      <c r="Y52" s="1"/>
    </row>
    <row r="53" spans="2:25" s="7" customFormat="1" ht="13.5" customHeight="1">
      <c r="B53" s="9"/>
      <c r="D53" s="5"/>
      <c r="M53" s="1"/>
      <c r="N53" s="1"/>
      <c r="O53" s="6"/>
      <c r="P53" s="1"/>
      <c r="Q53" s="4"/>
      <c r="R53" s="1"/>
      <c r="S53" s="1"/>
      <c r="T53" s="1"/>
      <c r="U53" s="1"/>
      <c r="V53" s="1"/>
      <c r="W53" s="1"/>
      <c r="X53" s="1"/>
      <c r="Y53" s="1"/>
    </row>
    <row r="54" spans="2:25" s="7" customFormat="1" ht="13.5" customHeight="1">
      <c r="B54" s="9"/>
      <c r="D54" s="5"/>
      <c r="M54" s="1"/>
      <c r="N54" s="1"/>
      <c r="O54" s="6"/>
      <c r="P54" s="1"/>
      <c r="Q54" s="4"/>
      <c r="R54" s="1"/>
      <c r="S54" s="1"/>
      <c r="T54" s="1"/>
      <c r="U54" s="1"/>
      <c r="V54" s="1"/>
      <c r="W54" s="1"/>
      <c r="X54" s="1"/>
      <c r="Y54" s="1"/>
    </row>
    <row r="55" spans="2:25" s="7" customFormat="1" ht="13.5" customHeight="1">
      <c r="B55" s="9"/>
      <c r="D55" s="5"/>
      <c r="M55" s="1"/>
      <c r="N55" s="1"/>
      <c r="O55" s="6"/>
      <c r="P55" s="1"/>
      <c r="Q55" s="4"/>
      <c r="R55" s="1"/>
      <c r="S55" s="1"/>
      <c r="T55" s="1"/>
      <c r="U55" s="1"/>
      <c r="V55" s="1"/>
      <c r="W55" s="1"/>
      <c r="X55" s="1"/>
      <c r="Y55" s="1"/>
    </row>
    <row r="56" spans="2:25" s="7" customFormat="1" ht="13.5" customHeight="1">
      <c r="B56" s="9"/>
      <c r="D56" s="5"/>
      <c r="M56" s="1"/>
      <c r="N56" s="1"/>
      <c r="O56" s="6"/>
      <c r="P56" s="1"/>
      <c r="Q56" s="4"/>
      <c r="R56" s="1"/>
      <c r="S56" s="1"/>
      <c r="T56" s="1"/>
      <c r="U56" s="1"/>
      <c r="V56" s="1"/>
      <c r="W56" s="1"/>
      <c r="X56" s="1"/>
      <c r="Y56" s="1"/>
    </row>
    <row r="57" spans="2:25" s="7" customFormat="1" ht="13.5" customHeight="1">
      <c r="B57" s="9"/>
      <c r="D57" s="5"/>
      <c r="M57" s="1"/>
      <c r="N57" s="1"/>
      <c r="O57" s="6"/>
      <c r="P57" s="1"/>
      <c r="Q57" s="4"/>
      <c r="R57" s="1"/>
      <c r="S57" s="1"/>
      <c r="T57" s="1"/>
      <c r="U57" s="1"/>
      <c r="V57" s="1"/>
      <c r="W57" s="1"/>
      <c r="X57" s="1"/>
      <c r="Y57" s="1"/>
    </row>
    <row r="58" spans="2:25" s="7" customFormat="1" ht="13.5" customHeight="1">
      <c r="B58" s="9"/>
      <c r="D58" s="5"/>
      <c r="M58" s="1"/>
      <c r="N58" s="1"/>
      <c r="O58" s="6"/>
      <c r="P58" s="1"/>
      <c r="Q58" s="4"/>
      <c r="R58" s="1"/>
      <c r="S58" s="1"/>
      <c r="T58" s="1"/>
      <c r="U58" s="1"/>
      <c r="V58" s="1"/>
      <c r="W58" s="1"/>
      <c r="X58" s="1"/>
      <c r="Y58" s="1"/>
    </row>
    <row r="59" spans="2:25" s="7" customFormat="1" ht="13.5" customHeight="1">
      <c r="B59" s="9"/>
      <c r="D59" s="5"/>
      <c r="M59" s="1"/>
      <c r="N59" s="1"/>
      <c r="O59" s="6"/>
      <c r="P59" s="1"/>
      <c r="Q59" s="4"/>
      <c r="R59" s="1"/>
      <c r="S59" s="1"/>
      <c r="T59" s="1"/>
      <c r="U59" s="1"/>
      <c r="V59" s="1"/>
      <c r="W59" s="1"/>
      <c r="X59" s="1"/>
      <c r="Y59" s="1"/>
    </row>
    <row r="60" spans="2:25" s="7" customFormat="1" ht="13.5" customHeight="1">
      <c r="B60" s="9"/>
      <c r="D60" s="5"/>
      <c r="M60" s="1"/>
      <c r="N60" s="1"/>
      <c r="O60" s="6"/>
      <c r="P60" s="1"/>
      <c r="Q60" s="4"/>
      <c r="R60" s="1"/>
      <c r="S60" s="1"/>
      <c r="T60" s="1"/>
      <c r="U60" s="1"/>
      <c r="V60" s="1"/>
      <c r="W60" s="1"/>
      <c r="X60" s="1"/>
      <c r="Y60" s="1"/>
    </row>
    <row r="61" spans="2:25" s="7" customFormat="1" ht="13.5" customHeight="1">
      <c r="B61" s="9"/>
      <c r="D61" s="5"/>
      <c r="M61" s="1"/>
      <c r="N61" s="1"/>
      <c r="O61" s="6"/>
      <c r="P61" s="1"/>
      <c r="Q61" s="4"/>
      <c r="R61" s="1"/>
      <c r="S61" s="1"/>
      <c r="T61" s="1"/>
      <c r="U61" s="1"/>
      <c r="V61" s="1"/>
      <c r="W61" s="1"/>
      <c r="X61" s="1"/>
      <c r="Y61" s="1"/>
    </row>
    <row r="62" spans="2:25" s="7" customFormat="1" ht="13.5" customHeight="1">
      <c r="B62" s="9"/>
      <c r="D62" s="5"/>
      <c r="M62" s="1"/>
      <c r="N62" s="1"/>
      <c r="O62" s="6"/>
      <c r="P62" s="1"/>
      <c r="Q62" s="4"/>
      <c r="R62" s="1"/>
      <c r="S62" s="1"/>
      <c r="T62" s="1"/>
      <c r="U62" s="1"/>
      <c r="V62" s="1"/>
      <c r="W62" s="1"/>
      <c r="X62" s="1"/>
      <c r="Y62" s="1"/>
    </row>
    <row r="63" spans="2:25" s="7" customFormat="1" ht="13.5" customHeight="1">
      <c r="B63" s="9"/>
      <c r="D63" s="5"/>
      <c r="M63" s="1"/>
      <c r="N63" s="1"/>
      <c r="O63" s="6"/>
      <c r="P63" s="1"/>
      <c r="Q63" s="4"/>
      <c r="R63" s="1"/>
      <c r="S63" s="1"/>
      <c r="T63" s="1"/>
      <c r="U63" s="1"/>
      <c r="V63" s="1"/>
      <c r="W63" s="1"/>
      <c r="X63" s="1"/>
      <c r="Y63" s="1"/>
    </row>
    <row r="64" spans="2:25" s="7" customFormat="1" ht="13.5" customHeight="1">
      <c r="B64" s="9"/>
      <c r="D64" s="5"/>
      <c r="M64" s="1"/>
      <c r="N64" s="1"/>
      <c r="O64" s="6"/>
      <c r="P64" s="1"/>
      <c r="Q64" s="4"/>
      <c r="R64" s="1"/>
      <c r="S64" s="1"/>
      <c r="T64" s="1"/>
      <c r="U64" s="1"/>
      <c r="V64" s="1"/>
      <c r="W64" s="1"/>
      <c r="X64" s="1"/>
      <c r="Y64" s="1"/>
    </row>
    <row r="65" spans="2:25" s="7" customFormat="1" ht="13.5" customHeight="1">
      <c r="B65" s="9"/>
      <c r="D65" s="5"/>
      <c r="M65" s="1"/>
      <c r="N65" s="1"/>
      <c r="O65" s="6"/>
      <c r="P65" s="1"/>
      <c r="Q65" s="4"/>
      <c r="R65" s="1"/>
      <c r="S65" s="1"/>
      <c r="T65" s="1"/>
      <c r="U65" s="1"/>
      <c r="V65" s="1"/>
      <c r="W65" s="1"/>
      <c r="X65" s="1"/>
      <c r="Y65" s="1"/>
    </row>
    <row r="66" spans="2:25" s="7" customFormat="1" ht="13.5" customHeight="1">
      <c r="B66" s="9"/>
      <c r="D66" s="5"/>
      <c r="M66" s="1"/>
      <c r="N66" s="1"/>
      <c r="O66" s="6"/>
      <c r="P66" s="1"/>
      <c r="Q66" s="4"/>
      <c r="R66" s="1"/>
      <c r="S66" s="1"/>
      <c r="T66" s="1"/>
      <c r="U66" s="1"/>
      <c r="V66" s="1"/>
      <c r="W66" s="1"/>
      <c r="X66" s="1"/>
      <c r="Y66" s="1"/>
    </row>
    <row r="67" spans="2:25" s="7" customFormat="1" ht="13.5" customHeight="1">
      <c r="B67" s="9"/>
      <c r="D67" s="5"/>
      <c r="M67" s="1"/>
      <c r="N67" s="1"/>
      <c r="O67" s="6"/>
      <c r="P67" s="1"/>
      <c r="Q67" s="4"/>
      <c r="R67" s="1"/>
      <c r="S67" s="1"/>
      <c r="T67" s="1"/>
      <c r="U67" s="1"/>
      <c r="V67" s="1"/>
      <c r="W67" s="1"/>
      <c r="X67" s="1"/>
      <c r="Y67" s="1"/>
    </row>
    <row r="68" spans="2:25" s="7" customFormat="1" ht="13.5" customHeight="1">
      <c r="B68" s="9"/>
      <c r="D68" s="5"/>
      <c r="M68" s="1"/>
      <c r="N68" s="1"/>
      <c r="O68" s="6"/>
      <c r="P68" s="1"/>
      <c r="Q68" s="4"/>
      <c r="R68" s="1"/>
      <c r="S68" s="1"/>
      <c r="T68" s="1"/>
      <c r="U68" s="1"/>
      <c r="V68" s="1"/>
      <c r="W68" s="1"/>
      <c r="X68" s="1"/>
      <c r="Y68" s="1"/>
    </row>
    <row r="69" spans="2:25" s="7" customFormat="1" ht="13.5" customHeight="1">
      <c r="B69" s="9"/>
      <c r="D69" s="5"/>
      <c r="M69" s="1"/>
      <c r="N69" s="1"/>
      <c r="O69" s="6"/>
      <c r="P69" s="1"/>
      <c r="Q69" s="4"/>
      <c r="R69" s="1"/>
      <c r="S69" s="1"/>
      <c r="T69" s="1"/>
      <c r="U69" s="1"/>
      <c r="V69" s="1"/>
      <c r="W69" s="1"/>
      <c r="X69" s="1"/>
      <c r="Y69" s="1"/>
    </row>
    <row r="70" spans="2:25" s="7" customFormat="1" ht="13.5" customHeight="1">
      <c r="B70" s="9"/>
      <c r="D70" s="5"/>
      <c r="M70" s="1"/>
      <c r="N70" s="1"/>
      <c r="O70" s="6"/>
      <c r="P70" s="1"/>
      <c r="Q70" s="4"/>
      <c r="R70" s="1"/>
      <c r="S70" s="1"/>
      <c r="T70" s="1"/>
      <c r="U70" s="1"/>
      <c r="V70" s="1"/>
      <c r="W70" s="1"/>
      <c r="X70" s="1"/>
      <c r="Y70" s="1"/>
    </row>
    <row r="71" spans="2:25" s="7" customFormat="1" ht="13.5" customHeight="1">
      <c r="B71" s="9"/>
      <c r="D71" s="5"/>
      <c r="M71" s="1"/>
      <c r="N71" s="1"/>
      <c r="O71" s="6"/>
      <c r="P71" s="1"/>
      <c r="Q71" s="4"/>
      <c r="R71" s="1"/>
      <c r="S71" s="1"/>
      <c r="T71" s="1"/>
      <c r="U71" s="1"/>
      <c r="V71" s="1"/>
      <c r="W71" s="1"/>
      <c r="X71" s="1"/>
      <c r="Y71" s="1"/>
    </row>
    <row r="72" spans="2:25" s="7" customFormat="1" ht="13.5" customHeight="1">
      <c r="B72" s="9"/>
      <c r="D72" s="5"/>
      <c r="M72" s="1"/>
      <c r="N72" s="1"/>
      <c r="O72" s="6"/>
      <c r="P72" s="1"/>
      <c r="Q72" s="4"/>
      <c r="R72" s="1"/>
      <c r="S72" s="1"/>
      <c r="T72" s="1"/>
      <c r="U72" s="1"/>
      <c r="V72" s="1"/>
      <c r="W72" s="1"/>
      <c r="X72" s="1"/>
      <c r="Y72" s="1"/>
    </row>
    <row r="73" spans="2:25" s="7" customFormat="1" ht="13.5" customHeight="1">
      <c r="B73" s="9"/>
      <c r="D73" s="5"/>
      <c r="M73" s="1"/>
      <c r="N73" s="1"/>
      <c r="O73" s="6"/>
      <c r="P73" s="1"/>
      <c r="Q73" s="4"/>
      <c r="R73" s="1"/>
      <c r="S73" s="1"/>
      <c r="T73" s="1"/>
      <c r="U73" s="1"/>
      <c r="V73" s="1"/>
      <c r="W73" s="1"/>
      <c r="X73" s="1"/>
      <c r="Y73" s="1"/>
    </row>
    <row r="74" spans="2:25" s="7" customFormat="1" ht="13.5" customHeight="1">
      <c r="B74" s="9"/>
      <c r="D74" s="5"/>
      <c r="M74" s="1"/>
      <c r="N74" s="1"/>
      <c r="O74" s="6"/>
      <c r="P74" s="1"/>
      <c r="Q74" s="4"/>
      <c r="R74" s="1"/>
      <c r="S74" s="1"/>
      <c r="T74" s="1"/>
      <c r="U74" s="1"/>
      <c r="V74" s="1"/>
      <c r="W74" s="1"/>
      <c r="X74" s="1"/>
      <c r="Y74" s="1"/>
    </row>
    <row r="75" spans="2:25" s="7" customFormat="1" ht="13.5" customHeight="1">
      <c r="B75" s="9"/>
      <c r="D75" s="5"/>
      <c r="M75" s="1"/>
      <c r="N75" s="1"/>
      <c r="O75" s="6"/>
      <c r="P75" s="1"/>
      <c r="Q75" s="4"/>
      <c r="R75" s="1"/>
      <c r="S75" s="1"/>
      <c r="T75" s="1"/>
      <c r="U75" s="1"/>
      <c r="V75" s="1"/>
      <c r="W75" s="1"/>
      <c r="X75" s="1"/>
      <c r="Y75" s="1"/>
    </row>
    <row r="76" spans="2:25" s="7" customFormat="1" ht="13.5" customHeight="1">
      <c r="B76" s="9"/>
      <c r="D76" s="5"/>
      <c r="M76" s="1"/>
      <c r="N76" s="1"/>
      <c r="O76" s="6"/>
      <c r="P76" s="1"/>
      <c r="Q76" s="4"/>
      <c r="R76" s="1"/>
      <c r="S76" s="1"/>
      <c r="T76" s="1"/>
      <c r="U76" s="1"/>
      <c r="V76" s="1"/>
      <c r="W76" s="1"/>
      <c r="X76" s="1"/>
      <c r="Y76" s="1"/>
    </row>
    <row r="77" spans="2:25" s="7" customFormat="1" ht="13.5" customHeight="1">
      <c r="B77" s="9"/>
      <c r="D77" s="5"/>
      <c r="M77" s="1"/>
      <c r="N77" s="1"/>
      <c r="O77" s="6"/>
      <c r="P77" s="1"/>
      <c r="Q77" s="4"/>
      <c r="R77" s="1"/>
      <c r="S77" s="1"/>
      <c r="T77" s="1"/>
      <c r="U77" s="1"/>
      <c r="V77" s="1"/>
      <c r="W77" s="1"/>
      <c r="X77" s="1"/>
      <c r="Y77" s="1"/>
    </row>
    <row r="78" spans="2:25" s="7" customFormat="1" ht="13.5" customHeight="1">
      <c r="B78" s="9"/>
      <c r="D78" s="5"/>
      <c r="M78" s="1"/>
      <c r="N78" s="1"/>
      <c r="O78" s="6"/>
      <c r="P78" s="1"/>
      <c r="Q78" s="4"/>
      <c r="R78" s="1"/>
      <c r="S78" s="1"/>
      <c r="T78" s="1"/>
      <c r="U78" s="1"/>
      <c r="V78" s="1"/>
      <c r="W78" s="1"/>
      <c r="X78" s="1"/>
      <c r="Y78" s="1"/>
    </row>
    <row r="79" spans="2:25" s="7" customFormat="1" ht="13.5" customHeight="1">
      <c r="B79" s="9"/>
      <c r="D79" s="5"/>
      <c r="M79" s="1"/>
      <c r="N79" s="1"/>
      <c r="O79" s="6"/>
      <c r="P79" s="1"/>
      <c r="Q79" s="4"/>
      <c r="R79" s="1"/>
      <c r="S79" s="1"/>
      <c r="T79" s="1"/>
      <c r="U79" s="1"/>
      <c r="V79" s="1"/>
      <c r="W79" s="1"/>
      <c r="X79" s="1"/>
      <c r="Y79" s="1"/>
    </row>
    <row r="80" spans="2:25" s="7" customFormat="1" ht="13.5" customHeight="1">
      <c r="B80" s="9"/>
      <c r="D80" s="5"/>
      <c r="M80" s="1"/>
      <c r="N80" s="1"/>
      <c r="O80" s="6"/>
      <c r="P80" s="1"/>
      <c r="Q80" s="4"/>
      <c r="R80" s="1"/>
      <c r="S80" s="1"/>
      <c r="T80" s="1"/>
      <c r="U80" s="1"/>
      <c r="V80" s="1"/>
      <c r="W80" s="1"/>
      <c r="X80" s="1"/>
      <c r="Y80" s="1"/>
    </row>
    <row r="81" spans="2:25" s="7" customFormat="1" ht="13.5" customHeight="1">
      <c r="B81" s="9"/>
      <c r="D81" s="52"/>
      <c r="E81" s="52"/>
      <c r="M81" s="1"/>
      <c r="N81" s="1"/>
      <c r="O81" s="6"/>
      <c r="P81" s="1"/>
      <c r="Q81" s="81"/>
      <c r="R81" s="81"/>
      <c r="S81" s="1"/>
      <c r="T81" s="1"/>
      <c r="U81" s="1"/>
      <c r="V81" s="1"/>
      <c r="W81" s="1"/>
      <c r="X81" s="1"/>
      <c r="Y81" s="1"/>
    </row>
    <row r="82" spans="2:25" s="7" customFormat="1" ht="13.5" customHeight="1">
      <c r="B82" s="9"/>
      <c r="D82" s="53"/>
      <c r="E82" s="53"/>
      <c r="F82" s="49"/>
      <c r="G82" s="54"/>
      <c r="H82" s="54"/>
      <c r="I82" s="54"/>
      <c r="M82" s="1"/>
      <c r="N82" s="1"/>
      <c r="O82" s="6"/>
      <c r="P82" s="1"/>
      <c r="Q82" s="82"/>
      <c r="R82" s="82"/>
      <c r="S82" s="80"/>
      <c r="T82" s="83"/>
      <c r="U82" s="83"/>
      <c r="V82" s="83"/>
      <c r="W82" s="1"/>
      <c r="X82" s="1"/>
      <c r="Y82" s="1"/>
    </row>
    <row r="85" spans="2:7" s="98" customFormat="1" ht="0.75" customHeight="1">
      <c r="B85" s="99"/>
      <c r="C85" s="99"/>
      <c r="E85" s="100"/>
      <c r="G85" s="101" t="s">
        <v>11</v>
      </c>
    </row>
    <row r="86" spans="2:7" s="98" customFormat="1" ht="0.75" customHeight="1">
      <c r="B86" s="99"/>
      <c r="C86" s="99"/>
      <c r="E86" s="100"/>
      <c r="G86" s="102" t="s">
        <v>12</v>
      </c>
    </row>
    <row r="87" spans="2:7" s="98" customFormat="1" ht="0.75" customHeight="1">
      <c r="B87" s="99"/>
      <c r="C87" s="99"/>
      <c r="E87" s="100"/>
      <c r="G87" s="102" t="s">
        <v>13</v>
      </c>
    </row>
    <row r="88" spans="2:10" s="98" customFormat="1" ht="0.75" customHeight="1">
      <c r="B88" s="99"/>
      <c r="C88" s="89"/>
      <c r="D88" s="58"/>
      <c r="E88" s="58"/>
      <c r="F88" s="58"/>
      <c r="G88" s="103" t="s">
        <v>44</v>
      </c>
      <c r="H88" s="58"/>
      <c r="I88" s="58"/>
      <c r="J88" s="58"/>
    </row>
    <row r="89" spans="2:10" s="98" customFormat="1" ht="0.75" customHeight="1">
      <c r="B89" s="99"/>
      <c r="C89" s="89"/>
      <c r="D89" s="58"/>
      <c r="E89" s="58"/>
      <c r="F89" s="59" t="s">
        <v>73</v>
      </c>
      <c r="G89" s="104" t="s">
        <v>45</v>
      </c>
      <c r="H89" s="104" t="s">
        <v>46</v>
      </c>
      <c r="I89" s="58"/>
      <c r="J89" s="89"/>
    </row>
    <row r="90" spans="2:10" s="98" customFormat="1" ht="0.75" customHeight="1">
      <c r="B90" s="99"/>
      <c r="C90" s="89"/>
      <c r="D90" s="89"/>
      <c r="E90" s="89"/>
      <c r="F90" s="105" t="s">
        <v>72</v>
      </c>
      <c r="G90" s="106">
        <v>0.4</v>
      </c>
      <c r="H90" s="106">
        <f>$G$90</f>
        <v>0.4</v>
      </c>
      <c r="I90" s="89"/>
      <c r="J90" s="89"/>
    </row>
    <row r="91" spans="2:10" s="98" customFormat="1" ht="0.75" customHeight="1">
      <c r="B91" s="99"/>
      <c r="C91" s="89"/>
      <c r="D91" s="89"/>
      <c r="E91" s="89"/>
      <c r="F91" s="105" t="s">
        <v>47</v>
      </c>
      <c r="G91" s="107">
        <v>40</v>
      </c>
      <c r="H91" s="107">
        <v>60</v>
      </c>
      <c r="I91" s="89"/>
      <c r="J91" s="89"/>
    </row>
    <row r="92" spans="2:10" s="98" customFormat="1" ht="0.75" customHeight="1">
      <c r="B92" s="99"/>
      <c r="C92" s="89"/>
      <c r="D92" s="89"/>
      <c r="E92" s="89"/>
      <c r="F92" s="105" t="s">
        <v>48</v>
      </c>
      <c r="G92" s="107">
        <v>-0.5</v>
      </c>
      <c r="H92" s="107">
        <v>-0.6</v>
      </c>
      <c r="I92" s="89"/>
      <c r="J92" s="89"/>
    </row>
    <row r="93" spans="2:10" s="98" customFormat="1" ht="0.75" customHeight="1">
      <c r="B93" s="99"/>
      <c r="C93" s="89"/>
      <c r="D93" s="89"/>
      <c r="E93" s="89"/>
      <c r="F93" s="105" t="s">
        <v>49</v>
      </c>
      <c r="G93" s="107">
        <v>12</v>
      </c>
      <c r="H93" s="107">
        <v>20</v>
      </c>
      <c r="I93" s="89"/>
      <c r="J93" s="89"/>
    </row>
    <row r="94" spans="2:10" s="98" customFormat="1" ht="0.75" customHeight="1">
      <c r="B94" s="99"/>
      <c r="C94" s="89"/>
      <c r="D94" s="89"/>
      <c r="E94" s="89"/>
      <c r="F94" s="105" t="s">
        <v>50</v>
      </c>
      <c r="G94" s="107">
        <v>1.5</v>
      </c>
      <c r="H94" s="107">
        <v>1.4</v>
      </c>
      <c r="I94" s="89"/>
      <c r="J94" s="89"/>
    </row>
    <row r="95" spans="2:10" s="98" customFormat="1" ht="0.75" customHeight="1">
      <c r="B95" s="99"/>
      <c r="C95" s="89"/>
      <c r="D95" s="89"/>
      <c r="E95" s="89"/>
      <c r="F95" s="105" t="s">
        <v>59</v>
      </c>
      <c r="G95" s="107">
        <f>$G$90</f>
        <v>0.4</v>
      </c>
      <c r="H95" s="107">
        <f>$G$90</f>
        <v>0.4</v>
      </c>
      <c r="I95" s="89"/>
      <c r="J95" s="89"/>
    </row>
    <row r="96" spans="2:10" s="98" customFormat="1" ht="0.75" customHeight="1">
      <c r="B96" s="99"/>
      <c r="C96" s="89"/>
      <c r="D96" s="89"/>
      <c r="E96" s="89"/>
      <c r="F96" s="105" t="s">
        <v>60</v>
      </c>
      <c r="G96" s="107">
        <f>$G$90</f>
        <v>0.4</v>
      </c>
      <c r="H96" s="107">
        <f>$G$90</f>
        <v>0.4</v>
      </c>
      <c r="I96" s="89"/>
      <c r="J96" s="89"/>
    </row>
    <row r="97" spans="2:10" s="98" customFormat="1" ht="0.75" customHeight="1">
      <c r="B97" s="99"/>
      <c r="C97" s="89"/>
      <c r="D97" s="89"/>
      <c r="E97" s="89"/>
      <c r="F97" s="105" t="s">
        <v>54</v>
      </c>
      <c r="G97" s="108">
        <f aca="true" ca="1" t="shared" si="2" ref="G97:H101">RAND()-0.5</f>
        <v>-0.19858991053295938</v>
      </c>
      <c r="H97" s="108">
        <f ca="1" t="shared" si="2"/>
        <v>-0.07335418211823708</v>
      </c>
      <c r="I97" s="89"/>
      <c r="J97" s="89"/>
    </row>
    <row r="98" spans="2:10" s="98" customFormat="1" ht="0.75" customHeight="1">
      <c r="B98" s="99"/>
      <c r="C98" s="89"/>
      <c r="D98" s="89"/>
      <c r="E98" s="89"/>
      <c r="F98" s="105" t="s">
        <v>55</v>
      </c>
      <c r="G98" s="108">
        <f ca="1" t="shared" si="2"/>
        <v>-0.48848487087980175</v>
      </c>
      <c r="H98" s="108">
        <f ca="1" t="shared" si="2"/>
        <v>-0.34795689656675677</v>
      </c>
      <c r="I98" s="89"/>
      <c r="J98" s="89"/>
    </row>
    <row r="99" spans="2:10" s="98" customFormat="1" ht="0.75" customHeight="1">
      <c r="B99" s="99"/>
      <c r="C99" s="89"/>
      <c r="D99" s="89"/>
      <c r="E99" s="89"/>
      <c r="F99" s="105" t="s">
        <v>56</v>
      </c>
      <c r="G99" s="108">
        <f ca="1" t="shared" si="2"/>
        <v>0.2584563881609938</v>
      </c>
      <c r="H99" s="108">
        <f ca="1" t="shared" si="2"/>
        <v>0.4224051233177306</v>
      </c>
      <c r="I99" s="89"/>
      <c r="J99" s="89"/>
    </row>
    <row r="100" spans="2:10" s="98" customFormat="1" ht="0.75" customHeight="1">
      <c r="B100" s="99"/>
      <c r="C100" s="89"/>
      <c r="D100" s="89"/>
      <c r="E100" s="89"/>
      <c r="F100" s="105" t="s">
        <v>57</v>
      </c>
      <c r="G100" s="108">
        <f ca="1" t="shared" si="2"/>
        <v>0.07260433045394166</v>
      </c>
      <c r="H100" s="108">
        <f ca="1" t="shared" si="2"/>
        <v>0.47594044171910355</v>
      </c>
      <c r="I100" s="89"/>
      <c r="J100" s="89"/>
    </row>
    <row r="101" spans="2:10" s="98" customFormat="1" ht="0.75" customHeight="1">
      <c r="B101" s="99"/>
      <c r="C101" s="89"/>
      <c r="D101" s="89"/>
      <c r="E101" s="89"/>
      <c r="F101" s="105" t="s">
        <v>58</v>
      </c>
      <c r="G101" s="108">
        <f ca="1" t="shared" si="2"/>
        <v>-0.20009558320634824</v>
      </c>
      <c r="H101" s="108">
        <f ca="1" t="shared" si="2"/>
        <v>0.2230184923573688</v>
      </c>
      <c r="I101" s="89"/>
      <c r="J101" s="89"/>
    </row>
    <row r="102" spans="2:10" s="98" customFormat="1" ht="0.75" customHeight="1">
      <c r="B102" s="99"/>
      <c r="C102" s="89"/>
      <c r="D102" s="89"/>
      <c r="E102" s="89"/>
      <c r="F102" s="105" t="s">
        <v>61</v>
      </c>
      <c r="G102" s="109">
        <f>AVERAGE(G97:G101)</f>
        <v>-0.11122192920083478</v>
      </c>
      <c r="H102" s="109">
        <f>AVERAGE(H97:H101)</f>
        <v>0.14001059574184183</v>
      </c>
      <c r="I102" s="89"/>
      <c r="J102" s="89"/>
    </row>
    <row r="103" spans="2:10" s="98" customFormat="1" ht="0.75" customHeight="1">
      <c r="B103" s="99"/>
      <c r="C103" s="89"/>
      <c r="D103" s="89"/>
      <c r="E103" s="89"/>
      <c r="F103" s="105" t="s">
        <v>74</v>
      </c>
      <c r="G103" s="110">
        <f>PriceStabilizationSolution!$H$10</f>
        <v>14</v>
      </c>
      <c r="H103" s="110" t="e">
        <f>#REF!</f>
        <v>#REF!</v>
      </c>
      <c r="I103" s="89"/>
      <c r="J103" s="89"/>
    </row>
    <row r="104" spans="2:10" s="98" customFormat="1" ht="0.75" customHeight="1">
      <c r="B104" s="99"/>
      <c r="C104" s="89"/>
      <c r="D104" s="89"/>
      <c r="E104" s="89"/>
      <c r="F104" s="105" t="s">
        <v>75</v>
      </c>
      <c r="G104" s="111">
        <f>PriceStabilizationSolution!$I$10</f>
        <v>33</v>
      </c>
      <c r="H104" s="111" t="e">
        <f>#REF!</f>
        <v>#REF!</v>
      </c>
      <c r="I104" s="89"/>
      <c r="J104" s="89"/>
    </row>
    <row r="105" spans="3:10" ht="12.75">
      <c r="C105" s="7"/>
      <c r="D105" s="7"/>
      <c r="E105" s="7"/>
      <c r="F105" s="5"/>
      <c r="G105" s="7"/>
      <c r="H105" s="7"/>
      <c r="I105" s="7"/>
      <c r="J105" s="7"/>
    </row>
  </sheetData>
  <printOptions/>
  <pageMargins left="0.3" right="0.3" top="0.7" bottom="0.7" header="0.5" footer="0.5"/>
  <pageSetup orientation="portrait" paperSize="9" scale="70"/>
  <headerFooter alignWithMargins="0">
    <oddFooter>&amp;CPage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65"/>
  <sheetViews>
    <sheetView workbookViewId="0" topLeftCell="A1">
      <selection activeCell="A1" sqref="A1"/>
    </sheetView>
  </sheetViews>
  <sheetFormatPr defaultColWidth="11.421875" defaultRowHeight="12"/>
  <cols>
    <col min="4" max="4" width="13.57421875" style="0" bestFit="1" customWidth="1"/>
    <col min="5" max="5" width="16.8515625" style="0" bestFit="1" customWidth="1"/>
    <col min="10" max="10" width="12.140625" style="0" bestFit="1" customWidth="1"/>
  </cols>
  <sheetData>
    <row r="1" spans="1:11" ht="28.5">
      <c r="A1" s="1"/>
      <c r="B1" s="6"/>
      <c r="C1" s="1"/>
      <c r="D1" s="4"/>
      <c r="E1" s="1"/>
      <c r="F1" s="97" t="s">
        <v>11</v>
      </c>
      <c r="G1" s="1"/>
      <c r="H1" s="1"/>
      <c r="I1" s="1"/>
      <c r="J1" s="1"/>
      <c r="K1" s="1"/>
    </row>
    <row r="2" spans="1:11" ht="12.75">
      <c r="A2" s="1"/>
      <c r="B2" s="6"/>
      <c r="C2" s="1"/>
      <c r="D2" s="4"/>
      <c r="E2" s="1"/>
      <c r="F2" s="2" t="s">
        <v>12</v>
      </c>
      <c r="G2" s="1"/>
      <c r="H2" s="1"/>
      <c r="I2" s="1"/>
      <c r="J2" s="1"/>
      <c r="K2" s="1"/>
    </row>
    <row r="3" spans="1:11" ht="12.75">
      <c r="A3" s="1"/>
      <c r="B3" s="6"/>
      <c r="C3" s="1"/>
      <c r="D3" s="4"/>
      <c r="E3" s="1"/>
      <c r="F3" s="2" t="s">
        <v>13</v>
      </c>
      <c r="G3" s="1"/>
      <c r="H3" s="1"/>
      <c r="I3" s="1"/>
      <c r="J3" s="1"/>
      <c r="K3" s="1"/>
    </row>
    <row r="4" spans="1:11" ht="12.75" thickBot="1">
      <c r="A4" s="7"/>
      <c r="B4" s="9" t="s">
        <v>51</v>
      </c>
      <c r="C4" s="7"/>
      <c r="D4" s="5"/>
      <c r="E4" s="7"/>
      <c r="F4" s="7"/>
      <c r="G4" s="7"/>
      <c r="H4" s="7"/>
      <c r="I4" s="7"/>
      <c r="J4" s="10" t="s">
        <v>64</v>
      </c>
      <c r="K4" s="7"/>
    </row>
    <row r="5" spans="1:11" ht="13.5" thickBot="1">
      <c r="A5" s="7"/>
      <c r="B5" s="9"/>
      <c r="C5" s="11"/>
      <c r="D5" s="12"/>
      <c r="E5" s="13"/>
      <c r="F5" s="3" t="s">
        <v>53</v>
      </c>
      <c r="G5" s="13"/>
      <c r="H5" s="14"/>
      <c r="I5" s="15"/>
      <c r="J5" s="7"/>
      <c r="K5" s="7"/>
    </row>
    <row r="6" spans="1:11" ht="12">
      <c r="A6" s="7"/>
      <c r="B6" s="7"/>
      <c r="C6" s="9" t="s">
        <v>41</v>
      </c>
      <c r="D6" s="7"/>
      <c r="E6" s="5"/>
      <c r="F6" s="7"/>
      <c r="G6" s="7"/>
      <c r="H6" s="7"/>
      <c r="I6" s="7"/>
      <c r="J6" s="7"/>
      <c r="K6" s="7"/>
    </row>
    <row r="7" spans="1:11" ht="12.75" thickBot="1">
      <c r="A7" s="7"/>
      <c r="B7" s="7"/>
      <c r="C7" s="9" t="s">
        <v>62</v>
      </c>
      <c r="D7" s="7"/>
      <c r="E7" s="5"/>
      <c r="F7" s="7"/>
      <c r="G7" s="7"/>
      <c r="H7" s="7"/>
      <c r="I7" s="7"/>
      <c r="J7" s="7"/>
      <c r="K7" s="7"/>
    </row>
    <row r="8" spans="1:11" ht="12.75" thickBot="1">
      <c r="A8" s="7"/>
      <c r="B8" s="9"/>
      <c r="C8" s="17" t="s">
        <v>14</v>
      </c>
      <c r="D8" s="18">
        <f>PriceStabilizationCaseStudy!$G$91</f>
        <v>40</v>
      </c>
      <c r="E8" s="19">
        <f>PriceStabilizationCaseStudy!$G$92</f>
        <v>-0.5</v>
      </c>
      <c r="F8" s="20" t="s">
        <v>16</v>
      </c>
      <c r="G8" s="7"/>
      <c r="H8" s="7"/>
      <c r="I8" s="7"/>
      <c r="J8" s="7"/>
      <c r="K8" s="7"/>
    </row>
    <row r="9" spans="1:11" ht="12.75" thickBot="1">
      <c r="A9" s="7"/>
      <c r="B9" s="9"/>
      <c r="C9" s="17" t="s">
        <v>15</v>
      </c>
      <c r="D9" s="18">
        <f>PriceStabilizationCaseStudy!$G$93</f>
        <v>12</v>
      </c>
      <c r="E9" s="21">
        <f>PriceStabilizationCaseStudy!$G$94</f>
        <v>1.5</v>
      </c>
      <c r="F9" s="20" t="s">
        <v>17</v>
      </c>
      <c r="G9" s="7"/>
      <c r="H9" s="22" t="s">
        <v>21</v>
      </c>
      <c r="I9" s="22" t="s">
        <v>22</v>
      </c>
      <c r="J9" s="22" t="s">
        <v>23</v>
      </c>
      <c r="K9" s="7"/>
    </row>
    <row r="10" spans="1:11" ht="12.75" thickBot="1">
      <c r="A10" s="7"/>
      <c r="B10" s="9">
        <v>1</v>
      </c>
      <c r="C10" s="7" t="s">
        <v>1</v>
      </c>
      <c r="D10" s="5"/>
      <c r="E10" s="7"/>
      <c r="F10" s="7"/>
      <c r="G10" s="7"/>
      <c r="H10" s="16">
        <f>(D8-D9)/(-E8+E9)</f>
        <v>14</v>
      </c>
      <c r="I10" s="23">
        <f>$D$8+$E$8*$H$10</f>
        <v>33</v>
      </c>
      <c r="J10" s="23">
        <f>H10*I10</f>
        <v>462</v>
      </c>
      <c r="K10" s="7"/>
    </row>
    <row r="11" spans="1:11" ht="12.75" thickBot="1">
      <c r="A11" s="7"/>
      <c r="B11" s="9">
        <v>2</v>
      </c>
      <c r="C11" s="7" t="s">
        <v>66</v>
      </c>
      <c r="D11" s="5"/>
      <c r="E11" s="7"/>
      <c r="F11" s="7"/>
      <c r="G11" s="7"/>
      <c r="H11" s="7"/>
      <c r="I11" s="7"/>
      <c r="J11" s="24">
        <f>ABS(I10/(E8*H10))</f>
        <v>4.714285714285714</v>
      </c>
      <c r="K11" s="7"/>
    </row>
    <row r="12" spans="1:11" ht="12.75" thickBot="1">
      <c r="A12" s="7"/>
      <c r="B12" s="9">
        <v>3</v>
      </c>
      <c r="C12" s="7" t="s">
        <v>65</v>
      </c>
      <c r="D12" s="5"/>
      <c r="E12" s="7"/>
      <c r="F12" s="7"/>
      <c r="G12" s="7"/>
      <c r="H12" s="7"/>
      <c r="I12" s="7"/>
      <c r="J12" s="23">
        <f>(D8-D9)*H10*0.5</f>
        <v>196</v>
      </c>
      <c r="K12" s="7"/>
    </row>
    <row r="13" spans="1:11" ht="12.75" thickBot="1">
      <c r="A13" s="7"/>
      <c r="B13" s="9">
        <v>4</v>
      </c>
      <c r="C13" s="7" t="s">
        <v>0</v>
      </c>
      <c r="D13" s="5"/>
      <c r="E13" s="7"/>
      <c r="F13" s="7"/>
      <c r="G13" s="7"/>
      <c r="H13" s="7"/>
      <c r="I13" s="7"/>
      <c r="J13" s="7"/>
      <c r="K13" s="7"/>
    </row>
    <row r="14" spans="1:11" ht="12.75" thickBot="1">
      <c r="A14" s="7"/>
      <c r="B14" s="9"/>
      <c r="C14" s="7"/>
      <c r="D14" s="25" t="s">
        <v>28</v>
      </c>
      <c r="E14" s="20"/>
      <c r="F14" s="7"/>
      <c r="G14" s="7"/>
      <c r="H14" s="7"/>
      <c r="I14" s="7"/>
      <c r="J14" s="7"/>
      <c r="K14" s="7"/>
    </row>
    <row r="15" spans="1:11" ht="12.75" thickBot="1">
      <c r="A15" s="7"/>
      <c r="B15" s="9"/>
      <c r="C15" s="22" t="s">
        <v>18</v>
      </c>
      <c r="D15" s="22" t="s">
        <v>19</v>
      </c>
      <c r="E15" s="22" t="s">
        <v>20</v>
      </c>
      <c r="F15" s="22" t="s">
        <v>21</v>
      </c>
      <c r="G15" s="22" t="s">
        <v>22</v>
      </c>
      <c r="H15" s="22" t="s">
        <v>23</v>
      </c>
      <c r="I15" s="22" t="s">
        <v>24</v>
      </c>
      <c r="J15" s="7"/>
      <c r="K15" s="7"/>
    </row>
    <row r="16" spans="1:11" ht="12.75" thickBot="1">
      <c r="A16" s="7"/>
      <c r="B16" s="9"/>
      <c r="C16" s="26">
        <v>1</v>
      </c>
      <c r="D16" s="27">
        <f>$D$8+$D$8*PriceStabilizationCaseStudy!$G$95*PriceStabilizationCaseStudy!G97</f>
        <v>36.82256143147265</v>
      </c>
      <c r="E16" s="16">
        <f>$D$9+$D$9*PriceStabilizationCaseStudy!$G$96*PriceStabilizationCaseStudy!G97</f>
        <v>11.046768429441794</v>
      </c>
      <c r="F16" s="27">
        <f>(D16-E16)/(-$E$8+$E$9)</f>
        <v>12.887896501015428</v>
      </c>
      <c r="G16" s="28">
        <f>D16+$E$8*F16</f>
        <v>30.378613180964937</v>
      </c>
      <c r="H16" s="23">
        <f>F16*G16</f>
        <v>391.51642252065915</v>
      </c>
      <c r="I16" s="23">
        <f>(D16-E16)*F16*0.5</f>
        <v>166.0978762208857</v>
      </c>
      <c r="J16" s="7"/>
      <c r="K16" s="7"/>
    </row>
    <row r="17" spans="1:11" ht="12.75" thickBot="1">
      <c r="A17" s="7"/>
      <c r="B17" s="9"/>
      <c r="C17" s="29">
        <v>2</v>
      </c>
      <c r="D17" s="27">
        <f>$D$8+$D$8*PriceStabilizationCaseStudy!$G$95*PriceStabilizationCaseStudy!G98</f>
        <v>32.18424206592317</v>
      </c>
      <c r="E17" s="16">
        <f>$D$9+$D$9*PriceStabilizationCaseStudy!$G$96*PriceStabilizationCaseStudy!G98</f>
        <v>9.655272619776952</v>
      </c>
      <c r="F17" s="27">
        <f>(D17-E17)/(-$E$8+$E$9)</f>
        <v>11.26448472307311</v>
      </c>
      <c r="G17" s="28">
        <f>D17+$E$8*F17</f>
        <v>26.551999704386617</v>
      </c>
      <c r="H17" s="23">
        <f>F17*G17</f>
        <v>299.0945950371048</v>
      </c>
      <c r="I17" s="23">
        <f>(D17-E17)*F17*0.5</f>
        <v>126.88861607634749</v>
      </c>
      <c r="J17" s="7"/>
      <c r="K17" s="7"/>
    </row>
    <row r="18" spans="1:11" ht="12.75" thickBot="1">
      <c r="A18" s="7"/>
      <c r="B18" s="9"/>
      <c r="C18" s="29">
        <v>3</v>
      </c>
      <c r="D18" s="27">
        <f>$D$8+$D$8*PriceStabilizationCaseStudy!$G$95*PriceStabilizationCaseStudy!G99</f>
        <v>44.1353022105759</v>
      </c>
      <c r="E18" s="16">
        <f>$D$9+$D$9*PriceStabilizationCaseStudy!$G$96*PriceStabilizationCaseStudy!G99</f>
        <v>13.240590663172771</v>
      </c>
      <c r="F18" s="27">
        <f>(D18-E18)/(-$E$8+$E$9)</f>
        <v>15.447355773701565</v>
      </c>
      <c r="G18" s="28">
        <f>D18+$E$8*F18</f>
        <v>36.41162432372512</v>
      </c>
      <c r="H18" s="23">
        <f>F18*G18</f>
        <v>562.4633152269475</v>
      </c>
      <c r="I18" s="23">
        <f>(D18-E18)*F18*0.5</f>
        <v>238.62080039931107</v>
      </c>
      <c r="J18" s="7"/>
      <c r="K18" s="7"/>
    </row>
    <row r="19" spans="1:11" ht="12.75" thickBot="1">
      <c r="A19" s="7"/>
      <c r="B19" s="9"/>
      <c r="C19" s="29">
        <v>4</v>
      </c>
      <c r="D19" s="27">
        <f>$D$8+$D$8*PriceStabilizationCaseStudy!$G$95*PriceStabilizationCaseStudy!G100</f>
        <v>41.16166928726307</v>
      </c>
      <c r="E19" s="16">
        <f>$D$9+$D$9*PriceStabilizationCaseStudy!$G$96*PriceStabilizationCaseStudy!G100</f>
        <v>12.34850078617892</v>
      </c>
      <c r="F19" s="27">
        <f>(D19-E19)/(-$E$8+$E$9)</f>
        <v>14.406584250542073</v>
      </c>
      <c r="G19" s="28">
        <f>D19+$E$8*F19</f>
        <v>33.95837716199203</v>
      </c>
      <c r="H19" s="23">
        <f>F19*G19</f>
        <v>489.224221595922</v>
      </c>
      <c r="I19" s="23">
        <f>(D19-E19)*F19*0.5</f>
        <v>207.5496697679669</v>
      </c>
      <c r="J19" s="7"/>
      <c r="K19" s="7"/>
    </row>
    <row r="20" spans="1:11" ht="12.75" thickBot="1">
      <c r="A20" s="7"/>
      <c r="B20" s="9"/>
      <c r="C20" s="31">
        <v>5</v>
      </c>
      <c r="D20" s="27">
        <f>$D$8+$D$8*PriceStabilizationCaseStudy!$G$95*PriceStabilizationCaseStudy!G101</f>
        <v>36.79847066869843</v>
      </c>
      <c r="E20" s="16">
        <f>$D$9+$D$9*PriceStabilizationCaseStudy!$G$96*PriceStabilizationCaseStudy!G101</f>
        <v>11.039541200609529</v>
      </c>
      <c r="F20" s="27">
        <f>(D20-E20)/(-$E$8+$E$9)</f>
        <v>12.87946473404445</v>
      </c>
      <c r="G20" s="28">
        <f>D20+$E$8*F20</f>
        <v>30.358738301676205</v>
      </c>
      <c r="H20" s="23">
        <f>F20*G20</f>
        <v>391.0042993265232</v>
      </c>
      <c r="I20" s="23">
        <f>(D20-E20)*F20*0.5</f>
        <v>165.88061183549468</v>
      </c>
      <c r="J20" s="7"/>
      <c r="K20" s="7"/>
    </row>
    <row r="21" spans="1:11" ht="12">
      <c r="A21" s="7"/>
      <c r="B21" s="9">
        <v>5</v>
      </c>
      <c r="C21" s="7" t="s">
        <v>30</v>
      </c>
      <c r="D21" s="7"/>
      <c r="E21" s="7"/>
      <c r="F21" s="7"/>
      <c r="G21" s="7"/>
      <c r="H21" s="7"/>
      <c r="I21" s="7"/>
      <c r="J21" s="7"/>
      <c r="K21" s="7"/>
    </row>
    <row r="22" spans="1:11" ht="12.75" thickBot="1">
      <c r="A22" s="7"/>
      <c r="B22" s="9"/>
      <c r="C22" s="7" t="s">
        <v>31</v>
      </c>
      <c r="D22" s="7"/>
      <c r="E22" s="55">
        <f>$I$10</f>
        <v>33</v>
      </c>
      <c r="F22" s="7" t="s">
        <v>25</v>
      </c>
      <c r="G22" s="7"/>
      <c r="H22" s="7"/>
      <c r="I22" s="7"/>
      <c r="J22" s="7"/>
      <c r="K22" s="7"/>
    </row>
    <row r="23" spans="1:11" ht="12">
      <c r="A23" s="7"/>
      <c r="B23" s="9"/>
      <c r="C23" s="7" t="s">
        <v>43</v>
      </c>
      <c r="D23" s="7"/>
      <c r="E23" s="7"/>
      <c r="F23" s="7"/>
      <c r="G23" s="7"/>
      <c r="H23" s="7"/>
      <c r="I23" s="7"/>
      <c r="J23" s="7"/>
      <c r="K23" s="7"/>
    </row>
    <row r="24" spans="1:11" ht="12.75" thickBot="1">
      <c r="A24" s="7"/>
      <c r="B24" s="9"/>
      <c r="C24" s="7" t="s">
        <v>2</v>
      </c>
      <c r="D24" s="7"/>
      <c r="E24" s="7"/>
      <c r="F24" s="7"/>
      <c r="G24" s="7"/>
      <c r="H24" s="7"/>
      <c r="I24" s="7"/>
      <c r="J24" s="7"/>
      <c r="K24" s="7"/>
    </row>
    <row r="25" spans="1:11" ht="12.75" thickBot="1">
      <c r="A25" s="7"/>
      <c r="B25" s="9"/>
      <c r="C25" s="22" t="s">
        <v>18</v>
      </c>
      <c r="D25" s="56" t="s">
        <v>26</v>
      </c>
      <c r="E25" s="57" t="s">
        <v>27</v>
      </c>
      <c r="F25" s="22" t="s">
        <v>16</v>
      </c>
      <c r="G25" s="22" t="s">
        <v>17</v>
      </c>
      <c r="H25" s="22" t="s">
        <v>29</v>
      </c>
      <c r="I25" s="22" t="s">
        <v>35</v>
      </c>
      <c r="J25" s="7"/>
      <c r="K25" s="7"/>
    </row>
    <row r="26" spans="1:11" ht="12">
      <c r="A26" s="7"/>
      <c r="B26" s="9"/>
      <c r="C26" s="26">
        <v>1</v>
      </c>
      <c r="D26" s="33">
        <f aca="true" t="shared" si="0" ref="D26:E30">D16</f>
        <v>36.82256143147265</v>
      </c>
      <c r="E26" s="34">
        <f t="shared" si="0"/>
        <v>11.046768429441794</v>
      </c>
      <c r="F26" s="33">
        <f>($E$22-D26)/$E$8</f>
        <v>7.6451228629453</v>
      </c>
      <c r="G26" s="33">
        <f>($E$22-E26)/$E$9</f>
        <v>14.635487713705471</v>
      </c>
      <c r="H26" s="33">
        <f>G26-F26</f>
        <v>6.990364850760171</v>
      </c>
      <c r="I26" s="35" t="str">
        <f>IF(H26&lt;0,"sell","buy")</f>
        <v>buy</v>
      </c>
      <c r="J26" s="7"/>
      <c r="K26" s="7"/>
    </row>
    <row r="27" spans="1:11" ht="12">
      <c r="A27" s="7"/>
      <c r="B27" s="9"/>
      <c r="C27" s="29">
        <v>2</v>
      </c>
      <c r="D27" s="36">
        <f t="shared" si="0"/>
        <v>32.18424206592317</v>
      </c>
      <c r="E27" s="37">
        <f t="shared" si="0"/>
        <v>9.655272619776952</v>
      </c>
      <c r="F27" s="36">
        <f>($E$22-D27)/$E$8</f>
        <v>-1.631515868153656</v>
      </c>
      <c r="G27" s="36">
        <f>($E$22-E27)/$E$9</f>
        <v>15.563151586815366</v>
      </c>
      <c r="H27" s="36">
        <f>G27-F27</f>
        <v>17.19466745496902</v>
      </c>
      <c r="I27" s="38" t="str">
        <f>IF(H27&lt;0,"sell","buy")</f>
        <v>buy</v>
      </c>
      <c r="J27" s="7"/>
      <c r="K27" s="7"/>
    </row>
    <row r="28" spans="1:11" ht="12">
      <c r="A28" s="7"/>
      <c r="B28" s="9"/>
      <c r="C28" s="29">
        <v>3</v>
      </c>
      <c r="D28" s="36">
        <f t="shared" si="0"/>
        <v>44.1353022105759</v>
      </c>
      <c r="E28" s="37">
        <f t="shared" si="0"/>
        <v>13.240590663172771</v>
      </c>
      <c r="F28" s="36">
        <f>($E$22-D28)/$E$8</f>
        <v>22.270604421151802</v>
      </c>
      <c r="G28" s="36">
        <f>($E$22-E28)/$E$9</f>
        <v>13.172939557884819</v>
      </c>
      <c r="H28" s="36">
        <f>G28-F28</f>
        <v>-9.097664863266983</v>
      </c>
      <c r="I28" s="38" t="str">
        <f>IF(H28&lt;0,"sell","buy")</f>
        <v>sell</v>
      </c>
      <c r="J28" s="7"/>
      <c r="K28" s="7"/>
    </row>
    <row r="29" spans="1:11" ht="12">
      <c r="A29" s="7"/>
      <c r="B29" s="9"/>
      <c r="C29" s="29">
        <v>4</v>
      </c>
      <c r="D29" s="36">
        <f t="shared" si="0"/>
        <v>41.16166928726307</v>
      </c>
      <c r="E29" s="37">
        <f t="shared" si="0"/>
        <v>12.34850078617892</v>
      </c>
      <c r="F29" s="36">
        <f>($E$22-D29)/$E$8</f>
        <v>16.323338574526133</v>
      </c>
      <c r="G29" s="36">
        <f>($E$22-E29)/$E$9</f>
        <v>13.767666142547386</v>
      </c>
      <c r="H29" s="36">
        <f>G29-F29</f>
        <v>-2.5556724319787474</v>
      </c>
      <c r="I29" s="38" t="str">
        <f>IF(H29&lt;0,"sell","buy")</f>
        <v>sell</v>
      </c>
      <c r="J29" s="7"/>
      <c r="K29" s="7"/>
    </row>
    <row r="30" spans="1:11" ht="12.75" thickBot="1">
      <c r="A30" s="7"/>
      <c r="B30" s="9"/>
      <c r="C30" s="31">
        <v>5</v>
      </c>
      <c r="D30" s="39">
        <f t="shared" si="0"/>
        <v>36.79847066869843</v>
      </c>
      <c r="E30" s="40">
        <f t="shared" si="0"/>
        <v>11.039541200609529</v>
      </c>
      <c r="F30" s="39">
        <f>($E$22-D30)/$E$8</f>
        <v>7.596941337396856</v>
      </c>
      <c r="G30" s="39">
        <f>($E$22-E30)/$E$9</f>
        <v>14.640305866260315</v>
      </c>
      <c r="H30" s="39">
        <f>G30-F30</f>
        <v>7.043364528863458</v>
      </c>
      <c r="I30" s="41" t="str">
        <f>IF(H30&lt;0,"sell","buy")</f>
        <v>buy</v>
      </c>
      <c r="J30" s="7"/>
      <c r="K30" s="7"/>
    </row>
    <row r="31" spans="1:11" ht="12">
      <c r="A31" s="7"/>
      <c r="B31" s="9">
        <v>6</v>
      </c>
      <c r="C31" s="7" t="s">
        <v>70</v>
      </c>
      <c r="D31" s="5"/>
      <c r="E31" s="7"/>
      <c r="F31" s="7"/>
      <c r="G31" s="7"/>
      <c r="H31" s="7"/>
      <c r="I31" s="7"/>
      <c r="J31" s="7"/>
      <c r="K31" s="7"/>
    </row>
    <row r="32" spans="1:11" ht="12.75" thickBot="1">
      <c r="A32" s="7"/>
      <c r="B32" s="9"/>
      <c r="C32" s="7" t="s">
        <v>32</v>
      </c>
      <c r="D32" s="5"/>
      <c r="E32" s="55">
        <f>($E$22)</f>
        <v>33</v>
      </c>
      <c r="F32" s="7" t="s">
        <v>71</v>
      </c>
      <c r="G32" s="7"/>
      <c r="H32" s="7"/>
      <c r="I32" s="7"/>
      <c r="J32" s="7"/>
      <c r="K32" s="7"/>
    </row>
    <row r="33" spans="1:11" ht="12">
      <c r="A33" s="7"/>
      <c r="B33" s="9"/>
      <c r="C33" s="7" t="s">
        <v>33</v>
      </c>
      <c r="D33" s="5"/>
      <c r="E33" s="7"/>
      <c r="F33" s="7"/>
      <c r="G33" s="7"/>
      <c r="H33" s="7"/>
      <c r="I33" s="7"/>
      <c r="J33" s="7"/>
      <c r="K33" s="7"/>
    </row>
    <row r="34" spans="1:11" ht="12">
      <c r="A34" s="7"/>
      <c r="B34" s="9"/>
      <c r="C34" s="7" t="s">
        <v>34</v>
      </c>
      <c r="D34" s="5"/>
      <c r="E34" s="7"/>
      <c r="F34" s="7"/>
      <c r="G34" s="7"/>
      <c r="H34" s="7"/>
      <c r="I34" s="7"/>
      <c r="J34" s="7"/>
      <c r="K34" s="7"/>
    </row>
    <row r="35" spans="1:11" ht="12">
      <c r="A35" s="7"/>
      <c r="B35" s="9"/>
      <c r="C35" s="7" t="s">
        <v>3</v>
      </c>
      <c r="D35" s="5"/>
      <c r="E35" s="7"/>
      <c r="F35" s="7"/>
      <c r="G35" s="7"/>
      <c r="H35" s="7"/>
      <c r="I35" s="7"/>
      <c r="J35" s="7"/>
      <c r="K35" s="7"/>
    </row>
    <row r="36" spans="1:11" ht="12">
      <c r="A36" s="7"/>
      <c r="B36" s="9"/>
      <c r="C36" s="7" t="s">
        <v>4</v>
      </c>
      <c r="D36" s="5"/>
      <c r="E36" s="7"/>
      <c r="F36" s="7"/>
      <c r="G36" s="7"/>
      <c r="H36" s="7"/>
      <c r="I36" s="7"/>
      <c r="J36" s="7"/>
      <c r="K36" s="7"/>
    </row>
    <row r="37" spans="1:11" ht="12.75" thickBot="1">
      <c r="A37" s="7"/>
      <c r="B37" s="9"/>
      <c r="C37" s="7" t="s">
        <v>5</v>
      </c>
      <c r="D37" s="5"/>
      <c r="E37" s="7"/>
      <c r="F37" s="7"/>
      <c r="G37" s="7"/>
      <c r="H37" s="7"/>
      <c r="I37" s="7"/>
      <c r="J37" s="7"/>
      <c r="K37" s="7"/>
    </row>
    <row r="38" spans="1:11" ht="12.75" thickBot="1">
      <c r="A38" s="7"/>
      <c r="B38" s="9"/>
      <c r="C38" s="22" t="s">
        <v>18</v>
      </c>
      <c r="D38" s="56" t="s">
        <v>26</v>
      </c>
      <c r="E38" s="57" t="s">
        <v>27</v>
      </c>
      <c r="F38" s="22" t="s">
        <v>16</v>
      </c>
      <c r="G38" s="22" t="s">
        <v>17</v>
      </c>
      <c r="H38" s="22" t="s">
        <v>22</v>
      </c>
      <c r="I38" s="22" t="s">
        <v>23</v>
      </c>
      <c r="J38" s="22" t="s">
        <v>24</v>
      </c>
      <c r="K38" s="7"/>
    </row>
    <row r="39" spans="1:11" ht="12">
      <c r="A39" s="7"/>
      <c r="B39" s="42"/>
      <c r="C39" s="26">
        <v>1</v>
      </c>
      <c r="D39" s="33">
        <f>IF(H26&lt;0,D26,($E$32-$E$8*G39))</f>
        <v>40.317743856852736</v>
      </c>
      <c r="E39" s="34">
        <f>IF(H26&lt;0,$E$32-$E$9*F39,E26)</f>
        <v>11.046768429441794</v>
      </c>
      <c r="F39" s="33">
        <f>($E$32-D39)/$E$8</f>
        <v>14.635487713705473</v>
      </c>
      <c r="G39" s="33">
        <f>($E$32-E39)/$E$9</f>
        <v>14.635487713705471</v>
      </c>
      <c r="H39" s="43">
        <f>D39+$E$8*F39</f>
        <v>33</v>
      </c>
      <c r="I39" s="44">
        <f>G39*H39</f>
        <v>482.97109455228053</v>
      </c>
      <c r="J39" s="44">
        <f>(D39-E39)*G39*0.5</f>
        <v>214.1975006180238</v>
      </c>
      <c r="K39" s="7"/>
    </row>
    <row r="40" spans="1:11" ht="12">
      <c r="A40" s="7"/>
      <c r="B40" s="42"/>
      <c r="C40" s="29">
        <v>2</v>
      </c>
      <c r="D40" s="36">
        <f>IF(H27&lt;0,D27,($E$32-$E$8*G40))</f>
        <v>40.78157579340768</v>
      </c>
      <c r="E40" s="37">
        <f>IF(H27&lt;0,$E$32-$E$9*F40,E27)</f>
        <v>9.655272619776952</v>
      </c>
      <c r="F40" s="36">
        <f>($E$32-D40)/$E$8</f>
        <v>15.563151586815366</v>
      </c>
      <c r="G40" s="36">
        <f>($E$32-E40)/$E$9</f>
        <v>15.563151586815366</v>
      </c>
      <c r="H40" s="45">
        <f>D40+$E$8*F40</f>
        <v>33</v>
      </c>
      <c r="I40" s="46">
        <f>G40*H40</f>
        <v>513.5840023649071</v>
      </c>
      <c r="J40" s="46">
        <f>(D40-E40)*G40*0.5</f>
        <v>242.21168731419363</v>
      </c>
      <c r="K40" s="7"/>
    </row>
    <row r="41" spans="1:11" ht="12">
      <c r="A41" s="7"/>
      <c r="B41" s="42"/>
      <c r="C41" s="29">
        <v>3</v>
      </c>
      <c r="D41" s="36">
        <f>IF(H28&lt;0,D28,($E$32-$E$8*G41))</f>
        <v>44.1353022105759</v>
      </c>
      <c r="E41" s="37">
        <f>IF(H28&lt;0,$E$32-$E$9*F41,E28)</f>
        <v>-0.4059066317277029</v>
      </c>
      <c r="F41" s="36">
        <f>($E$32-D41)/$E$8</f>
        <v>22.270604421151802</v>
      </c>
      <c r="G41" s="36">
        <f>($E$32-E41)/$E$9</f>
        <v>22.270604421151802</v>
      </c>
      <c r="H41" s="45">
        <f>D41+$E$8*F41</f>
        <v>33</v>
      </c>
      <c r="I41" s="46">
        <f>G41*H41</f>
        <v>734.9299458980095</v>
      </c>
      <c r="J41" s="46">
        <f>(D41-E41)*G41*0.5</f>
        <v>495.9798212834262</v>
      </c>
      <c r="K41" s="7"/>
    </row>
    <row r="42" spans="1:11" ht="12">
      <c r="A42" s="7"/>
      <c r="B42" s="42"/>
      <c r="C42" s="29">
        <v>4</v>
      </c>
      <c r="D42" s="36">
        <f>IF(H29&lt;0,D29,($E$32-$E$8*G42))</f>
        <v>41.16166928726307</v>
      </c>
      <c r="E42" s="37">
        <f>IF(H29&lt;0,$E$32-$E$9*F42,E29)</f>
        <v>8.5149921382108</v>
      </c>
      <c r="F42" s="36">
        <f>($E$32-D42)/$E$8</f>
        <v>16.323338574526133</v>
      </c>
      <c r="G42" s="36">
        <f>($E$32-E42)/$E$9</f>
        <v>16.323338574526133</v>
      </c>
      <c r="H42" s="45">
        <f>D42+$E$8*F42</f>
        <v>33</v>
      </c>
      <c r="I42" s="46">
        <f>G42*H42</f>
        <v>538.6701729593624</v>
      </c>
      <c r="J42" s="46">
        <f>(D42-E42)*G42*0.5</f>
        <v>266.4513822186128</v>
      </c>
      <c r="K42" s="7"/>
    </row>
    <row r="43" spans="1:11" ht="12.75" thickBot="1">
      <c r="A43" s="7"/>
      <c r="B43" s="42"/>
      <c r="C43" s="31">
        <v>5</v>
      </c>
      <c r="D43" s="39">
        <f>IF(H30&lt;0,D30,($E$32-$E$8*G43))</f>
        <v>40.32015293313016</v>
      </c>
      <c r="E43" s="40">
        <f>IF(H30&lt;0,$E$32-$E$9*F43,E30)</f>
        <v>11.039541200609529</v>
      </c>
      <c r="F43" s="39">
        <f>($E$32-D43)/$E$8</f>
        <v>14.64030586626032</v>
      </c>
      <c r="G43" s="39">
        <f>($E$32-E43)/$E$9</f>
        <v>14.640305866260315</v>
      </c>
      <c r="H43" s="47">
        <f>D43+$E$8*F43</f>
        <v>33</v>
      </c>
      <c r="I43" s="48">
        <f>G43*H43</f>
        <v>483.13009358659036</v>
      </c>
      <c r="J43" s="48">
        <f>(D43-E43)*G43*0.5</f>
        <v>214.33855585765622</v>
      </c>
      <c r="K43" s="7"/>
    </row>
    <row r="44" spans="1:11" ht="12">
      <c r="A44" s="7"/>
      <c r="B44" s="9">
        <v>7</v>
      </c>
      <c r="C44" s="7" t="s">
        <v>36</v>
      </c>
      <c r="D44" s="5"/>
      <c r="E44" s="7"/>
      <c r="F44" s="7"/>
      <c r="G44" s="7"/>
      <c r="H44" s="32"/>
      <c r="I44" s="7"/>
      <c r="J44" s="7"/>
      <c r="K44" s="7"/>
    </row>
    <row r="45" spans="1:11" ht="12.75" thickBot="1">
      <c r="A45" s="7"/>
      <c r="B45" s="9"/>
      <c r="C45" s="7" t="s">
        <v>37</v>
      </c>
      <c r="D45" s="5"/>
      <c r="E45" s="7"/>
      <c r="F45" s="49"/>
      <c r="G45" s="7"/>
      <c r="H45" s="7"/>
      <c r="I45" s="7"/>
      <c r="J45" s="7"/>
      <c r="K45" s="7"/>
    </row>
    <row r="46" spans="1:11" ht="12.75" thickBot="1">
      <c r="A46" s="7"/>
      <c r="B46" s="9"/>
      <c r="C46" s="22" t="s">
        <v>18</v>
      </c>
      <c r="D46" s="50" t="s">
        <v>67</v>
      </c>
      <c r="E46" s="8" t="s">
        <v>38</v>
      </c>
      <c r="F46" s="51" t="s">
        <v>68</v>
      </c>
      <c r="G46" s="50" t="s">
        <v>39</v>
      </c>
      <c r="H46" s="50" t="s">
        <v>40</v>
      </c>
      <c r="I46" s="93" t="s">
        <v>76</v>
      </c>
      <c r="J46" s="50" t="s">
        <v>69</v>
      </c>
      <c r="K46" s="7"/>
    </row>
    <row r="47" spans="1:11" ht="12">
      <c r="A47" s="7"/>
      <c r="B47" s="9"/>
      <c r="C47" s="26">
        <v>1</v>
      </c>
      <c r="D47" s="33">
        <f>H26</f>
        <v>6.990364850760171</v>
      </c>
      <c r="E47" s="43">
        <f>$E$32</f>
        <v>33</v>
      </c>
      <c r="F47" s="44">
        <f>D47*E47</f>
        <v>230.68204007508564</v>
      </c>
      <c r="G47" s="44">
        <f>I16</f>
        <v>166.0978762208857</v>
      </c>
      <c r="H47" s="44">
        <f>J39</f>
        <v>214.1975006180238</v>
      </c>
      <c r="I47" s="44">
        <f>H47-G47</f>
        <v>48.099624397138115</v>
      </c>
      <c r="J47" s="44">
        <f>I47+F47</f>
        <v>278.7816644722237</v>
      </c>
      <c r="K47" s="7"/>
    </row>
    <row r="48" spans="1:11" ht="12">
      <c r="A48" s="7"/>
      <c r="B48" s="9"/>
      <c r="C48" s="29">
        <v>2</v>
      </c>
      <c r="D48" s="36">
        <f>H27</f>
        <v>17.19466745496902</v>
      </c>
      <c r="E48" s="45">
        <f>$E$32</f>
        <v>33</v>
      </c>
      <c r="F48" s="46">
        <f>D48*E48</f>
        <v>567.4240260139777</v>
      </c>
      <c r="G48" s="46">
        <f>I17</f>
        <v>126.88861607634749</v>
      </c>
      <c r="H48" s="46">
        <f>J40</f>
        <v>242.21168731419363</v>
      </c>
      <c r="I48" s="46">
        <f>H48-G48</f>
        <v>115.32307123784614</v>
      </c>
      <c r="J48" s="46">
        <f>I48+F48</f>
        <v>682.7470972518238</v>
      </c>
      <c r="K48" s="7"/>
    </row>
    <row r="49" spans="1:11" ht="12">
      <c r="A49" s="7"/>
      <c r="B49" s="9"/>
      <c r="C49" s="29">
        <v>3</v>
      </c>
      <c r="D49" s="36">
        <f>H28</f>
        <v>-9.097664863266983</v>
      </c>
      <c r="E49" s="45">
        <f>$E$32</f>
        <v>33</v>
      </c>
      <c r="F49" s="46">
        <f>D49*E49</f>
        <v>-300.22294048781043</v>
      </c>
      <c r="G49" s="46">
        <f>I18</f>
        <v>238.62080039931107</v>
      </c>
      <c r="H49" s="46">
        <f>J41</f>
        <v>495.9798212834262</v>
      </c>
      <c r="I49" s="46">
        <f>H49-G49</f>
        <v>257.3590208841151</v>
      </c>
      <c r="J49" s="46">
        <f>I49+F49</f>
        <v>-42.86391960369531</v>
      </c>
      <c r="K49" s="7"/>
    </row>
    <row r="50" spans="1:11" ht="12">
      <c r="A50" s="7"/>
      <c r="B50" s="9"/>
      <c r="C50" s="29">
        <v>4</v>
      </c>
      <c r="D50" s="36">
        <f>H29</f>
        <v>-2.5556724319787474</v>
      </c>
      <c r="E50" s="45">
        <f>$E$32</f>
        <v>33</v>
      </c>
      <c r="F50" s="46">
        <f>D50*E50</f>
        <v>-84.33719025529867</v>
      </c>
      <c r="G50" s="46">
        <f>I19</f>
        <v>207.5496697679669</v>
      </c>
      <c r="H50" s="46">
        <f>J42</f>
        <v>266.4513822186128</v>
      </c>
      <c r="I50" s="46">
        <f>H50-G50</f>
        <v>58.90171245064593</v>
      </c>
      <c r="J50" s="46">
        <f>I50+F50</f>
        <v>-25.435477804652734</v>
      </c>
      <c r="K50" s="7"/>
    </row>
    <row r="51" spans="1:11" ht="12.75" thickBot="1">
      <c r="A51" s="7"/>
      <c r="B51" s="9"/>
      <c r="C51" s="31">
        <v>5</v>
      </c>
      <c r="D51" s="39">
        <f>H30</f>
        <v>7.043364528863458</v>
      </c>
      <c r="E51" s="47">
        <f>$E$32</f>
        <v>33</v>
      </c>
      <c r="F51" s="48">
        <f>D51*E51</f>
        <v>232.43102945249413</v>
      </c>
      <c r="G51" s="48">
        <f>I20</f>
        <v>165.88061183549468</v>
      </c>
      <c r="H51" s="48">
        <f>J43</f>
        <v>214.33855585765622</v>
      </c>
      <c r="I51" s="48">
        <f>H51-G51</f>
        <v>48.45794402216154</v>
      </c>
      <c r="J51" s="48">
        <f>I51+F51</f>
        <v>280.8889734746557</v>
      </c>
      <c r="K51" s="7"/>
    </row>
    <row r="52" spans="1:11" ht="12.75" thickBot="1">
      <c r="A52" s="7"/>
      <c r="B52" s="9"/>
      <c r="C52" s="22" t="s">
        <v>29</v>
      </c>
      <c r="D52" s="27">
        <f>SUM(D47:D51)</f>
        <v>19.575059539346924</v>
      </c>
      <c r="E52" s="30"/>
      <c r="F52" s="94">
        <f>SUM(F47:F51)</f>
        <v>645.9769647984484</v>
      </c>
      <c r="G52" s="94">
        <f>SUM(G47:G51)</f>
        <v>905.0375743000059</v>
      </c>
      <c r="H52" s="94">
        <f>SUM(H47:H51)</f>
        <v>1433.178947291913</v>
      </c>
      <c r="I52" s="94">
        <f>SUM(I47:I51)</f>
        <v>528.1413729919069</v>
      </c>
      <c r="J52" s="94">
        <f>SUM(J47:J51)</f>
        <v>1174.1183377903553</v>
      </c>
      <c r="K52" s="7"/>
    </row>
    <row r="53" spans="1:11" ht="12">
      <c r="A53" s="7"/>
      <c r="B53" s="9"/>
      <c r="C53" s="7"/>
      <c r="D53" s="5"/>
      <c r="E53" s="7"/>
      <c r="F53" s="7"/>
      <c r="G53" s="7"/>
      <c r="H53" s="7"/>
      <c r="I53" s="7"/>
      <c r="J53" s="7"/>
      <c r="K53" s="7"/>
    </row>
    <row r="54" spans="1:11" ht="12">
      <c r="A54" s="7"/>
      <c r="B54" s="9"/>
      <c r="C54" s="5" t="s">
        <v>18</v>
      </c>
      <c r="D54" s="52" t="s">
        <v>16</v>
      </c>
      <c r="E54" s="52" t="s">
        <v>17</v>
      </c>
      <c r="F54" s="7" t="s">
        <v>7</v>
      </c>
      <c r="G54" s="7" t="s">
        <v>6</v>
      </c>
      <c r="H54" s="52" t="s">
        <v>8</v>
      </c>
      <c r="I54" s="52" t="s">
        <v>9</v>
      </c>
      <c r="J54" s="7"/>
      <c r="K54" s="7"/>
    </row>
    <row r="55" spans="1:11" ht="12">
      <c r="A55" s="7"/>
      <c r="B55" s="9"/>
      <c r="C55" s="7">
        <v>1</v>
      </c>
      <c r="D55" s="53">
        <f aca="true" t="shared" si="1" ref="D55:F59">F26</f>
        <v>7.6451228629453</v>
      </c>
      <c r="E55" s="53">
        <f t="shared" si="1"/>
        <v>14.635487713705471</v>
      </c>
      <c r="F55" s="49">
        <f t="shared" si="1"/>
        <v>6.990364850760171</v>
      </c>
      <c r="G55" s="54">
        <f>H16</f>
        <v>391.51642252065915</v>
      </c>
      <c r="H55" s="54">
        <f>I39</f>
        <v>482.97109455228053</v>
      </c>
      <c r="I55" s="54">
        <f>H55-G55</f>
        <v>91.45467203162139</v>
      </c>
      <c r="J55" s="7"/>
      <c r="K55" s="7"/>
    </row>
    <row r="56" spans="1:11" ht="12">
      <c r="A56" s="7"/>
      <c r="B56" s="9"/>
      <c r="C56" s="7">
        <v>2</v>
      </c>
      <c r="D56" s="53">
        <f t="shared" si="1"/>
        <v>-1.631515868153656</v>
      </c>
      <c r="E56" s="53">
        <f t="shared" si="1"/>
        <v>15.563151586815366</v>
      </c>
      <c r="F56" s="49">
        <f t="shared" si="1"/>
        <v>17.19466745496902</v>
      </c>
      <c r="G56" s="54">
        <f>H17</f>
        <v>299.0945950371048</v>
      </c>
      <c r="H56" s="54">
        <f>I40</f>
        <v>513.5840023649071</v>
      </c>
      <c r="I56" s="54">
        <f>H56-G56</f>
        <v>214.48940732780227</v>
      </c>
      <c r="J56" s="7"/>
      <c r="K56" s="7"/>
    </row>
    <row r="57" spans="1:11" ht="12">
      <c r="A57" s="7"/>
      <c r="B57" s="9"/>
      <c r="C57" s="7">
        <v>3</v>
      </c>
      <c r="D57" s="53">
        <f t="shared" si="1"/>
        <v>22.270604421151802</v>
      </c>
      <c r="E57" s="53">
        <f t="shared" si="1"/>
        <v>13.172939557884819</v>
      </c>
      <c r="F57" s="49">
        <f t="shared" si="1"/>
        <v>-9.097664863266983</v>
      </c>
      <c r="G57" s="54">
        <f>H18</f>
        <v>562.4633152269475</v>
      </c>
      <c r="H57" s="54">
        <f>I41</f>
        <v>734.9299458980095</v>
      </c>
      <c r="I57" s="54">
        <f>H57-G57</f>
        <v>172.46663067106192</v>
      </c>
      <c r="J57" s="7"/>
      <c r="K57" s="7"/>
    </row>
    <row r="58" spans="1:11" ht="12">
      <c r="A58" s="7"/>
      <c r="B58" s="9"/>
      <c r="C58" s="7">
        <v>4</v>
      </c>
      <c r="D58" s="53">
        <f t="shared" si="1"/>
        <v>16.323338574526133</v>
      </c>
      <c r="E58" s="53">
        <f t="shared" si="1"/>
        <v>13.767666142547386</v>
      </c>
      <c r="F58" s="49">
        <f t="shared" si="1"/>
        <v>-2.5556724319787474</v>
      </c>
      <c r="G58" s="54">
        <f>H19</f>
        <v>489.224221595922</v>
      </c>
      <c r="H58" s="54">
        <f>I42</f>
        <v>538.6701729593624</v>
      </c>
      <c r="I58" s="54">
        <f>H58-G58</f>
        <v>49.44595136344037</v>
      </c>
      <c r="J58" s="7"/>
      <c r="K58" s="7"/>
    </row>
    <row r="59" spans="1:11" ht="12">
      <c r="A59" s="7"/>
      <c r="B59" s="9"/>
      <c r="C59" s="7">
        <v>5</v>
      </c>
      <c r="D59" s="53">
        <f t="shared" si="1"/>
        <v>7.596941337396856</v>
      </c>
      <c r="E59" s="53">
        <f t="shared" si="1"/>
        <v>14.640305866260315</v>
      </c>
      <c r="F59" s="49">
        <f t="shared" si="1"/>
        <v>7.043364528863458</v>
      </c>
      <c r="G59" s="54">
        <f>H20</f>
        <v>391.0042993265232</v>
      </c>
      <c r="H59" s="54">
        <f>I43</f>
        <v>483.13009358659036</v>
      </c>
      <c r="I59" s="54">
        <f>H59-G59</f>
        <v>92.12579426006715</v>
      </c>
      <c r="J59" s="7"/>
      <c r="K59" s="7"/>
    </row>
    <row r="60" spans="1:11" ht="12">
      <c r="A60" s="7"/>
      <c r="B60" s="9"/>
      <c r="C60" s="7"/>
      <c r="D60" s="5"/>
      <c r="E60" s="7"/>
      <c r="F60" s="7"/>
      <c r="G60" s="7"/>
      <c r="H60" s="7"/>
      <c r="I60" s="7"/>
      <c r="J60" s="7"/>
      <c r="K60" s="7"/>
    </row>
    <row r="61" spans="1:11" ht="12">
      <c r="A61" s="7"/>
      <c r="B61" s="9"/>
      <c r="C61" s="7"/>
      <c r="D61" s="5"/>
      <c r="E61" s="7"/>
      <c r="F61" s="7"/>
      <c r="G61" s="7"/>
      <c r="H61" s="7"/>
      <c r="I61" s="7"/>
      <c r="J61" s="7"/>
      <c r="K61" s="7"/>
    </row>
    <row r="62" spans="1:11" ht="12.75">
      <c r="A62" s="1"/>
      <c r="B62" s="6"/>
      <c r="C62" s="1"/>
      <c r="D62" s="4"/>
      <c r="E62" s="1"/>
      <c r="F62" s="1"/>
      <c r="G62" s="1"/>
      <c r="H62" s="1"/>
      <c r="I62" s="1"/>
      <c r="J62" s="1"/>
      <c r="K62" s="1"/>
    </row>
    <row r="63" spans="1:11" ht="12.75">
      <c r="A63" s="1"/>
      <c r="B63" s="6"/>
      <c r="C63" s="1"/>
      <c r="D63" s="4"/>
      <c r="E63" s="1"/>
      <c r="F63" s="1"/>
      <c r="G63" s="1"/>
      <c r="H63" s="1"/>
      <c r="I63" s="1"/>
      <c r="J63" s="1"/>
      <c r="K63" s="1"/>
    </row>
    <row r="64" spans="1:11" ht="12.75">
      <c r="A64" s="1"/>
      <c r="B64" s="6"/>
      <c r="C64" s="1"/>
      <c r="D64" s="4"/>
      <c r="E64" s="1"/>
      <c r="F64" s="1"/>
      <c r="G64" s="1"/>
      <c r="H64" s="1"/>
      <c r="I64" s="1"/>
      <c r="J64" s="1"/>
      <c r="K64" s="1"/>
    </row>
    <row r="65" spans="1:11" ht="12.75">
      <c r="A65" s="1"/>
      <c r="B65" s="6"/>
      <c r="C65" s="1"/>
      <c r="D65" s="4"/>
      <c r="E65" s="1"/>
      <c r="F65" s="1"/>
      <c r="G65" s="1"/>
      <c r="H65" s="1"/>
      <c r="I65" s="1"/>
      <c r="J65" s="1"/>
      <c r="K65" s="1"/>
    </row>
  </sheetData>
  <printOptions/>
  <pageMargins left="0.3" right="0.3" top="0.7" bottom="0.7" header="0.5" footer="0.5"/>
  <pageSetup orientation="portrait" paperSize="9" scale="70"/>
  <headerFooter alignWithMargins="0">
    <oddHeader>&amp;C&amp;A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Technology</dc:creator>
  <cp:keywords/>
  <dc:description/>
  <cp:lastModifiedBy>Trial User</cp:lastModifiedBy>
  <cp:lastPrinted>2006-10-11T20:42:05Z</cp:lastPrinted>
  <dcterms:created xsi:type="dcterms:W3CDTF">1998-11-04T18:36:00Z</dcterms:created>
  <cp:category/>
  <cp:version/>
  <cp:contentType/>
  <cp:contentStatus/>
</cp:coreProperties>
</file>