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D087FCEC-4BA9-3443-A050-418E60D5ABB5}" xr6:coauthVersionLast="45" xr6:coauthVersionMax="45" xr10:uidLastSave="{00000000-0000-0000-0000-000000000000}"/>
  <bookViews>
    <workbookView xWindow="0" yWindow="460" windowWidth="25100" windowHeight="15540" tabRatio="19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83" i="1"/>
  <c r="F283" i="1"/>
  <c r="G320" i="1"/>
  <c r="Q338" i="1" s="1"/>
  <c r="R373" i="1" s="1"/>
  <c r="E38" i="1"/>
  <c r="F38" i="1"/>
  <c r="E154" i="1"/>
  <c r="E166" i="1" s="1"/>
  <c r="E169" i="1" s="1"/>
  <c r="F154" i="1"/>
  <c r="F166" i="1"/>
  <c r="G169" i="1" s="1"/>
  <c r="E156" i="1"/>
  <c r="E173" i="1" s="1"/>
  <c r="F30" i="1"/>
  <c r="F156" i="1" s="1"/>
  <c r="F173" i="1" s="1"/>
  <c r="G176" i="1" s="1"/>
  <c r="E176" i="1"/>
  <c r="E42" i="1"/>
  <c r="E47" i="1" s="1"/>
  <c r="E51" i="1" s="1"/>
  <c r="F42" i="1"/>
  <c r="F47" i="1" s="1"/>
  <c r="G51" i="1" s="1"/>
  <c r="F62" i="1" s="1"/>
  <c r="F66" i="1" s="1"/>
  <c r="G319" i="1"/>
  <c r="Q337" i="1"/>
  <c r="R372" i="1" s="1"/>
  <c r="C123" i="1"/>
  <c r="D123" i="1" s="1"/>
  <c r="C122" i="1"/>
  <c r="D122" i="1"/>
  <c r="C121" i="1"/>
  <c r="D121" i="1" s="1"/>
  <c r="C120" i="1"/>
  <c r="D120" i="1"/>
  <c r="C119" i="1"/>
  <c r="D119" i="1" s="1"/>
  <c r="C118" i="1"/>
  <c r="D118" i="1"/>
  <c r="C117" i="1"/>
  <c r="D117" i="1" s="1"/>
  <c r="C116" i="1"/>
  <c r="D116" i="1"/>
  <c r="C115" i="1"/>
  <c r="D115" i="1" s="1"/>
  <c r="C114" i="1"/>
  <c r="D114" i="1"/>
  <c r="E391" i="1"/>
  <c r="D380" i="1"/>
  <c r="D317" i="1"/>
  <c r="N370" i="1" s="1"/>
  <c r="E315" i="1"/>
  <c r="D313" i="1"/>
  <c r="N366" i="1" s="1"/>
  <c r="D309" i="1"/>
  <c r="N362" i="1" s="1"/>
  <c r="D305" i="1"/>
  <c r="N358" i="1" s="1"/>
  <c r="D301" i="1"/>
  <c r="N335" i="1"/>
  <c r="N331" i="1"/>
  <c r="N327" i="1"/>
  <c r="G318" i="1"/>
  <c r="Q336" i="1" s="1"/>
  <c r="R371" i="1" s="1"/>
  <c r="G317" i="1"/>
  <c r="Q335" i="1" s="1"/>
  <c r="R370" i="1" s="1"/>
  <c r="G316" i="1"/>
  <c r="Q334" i="1" s="1"/>
  <c r="R369" i="1" s="1"/>
  <c r="G315" i="1"/>
  <c r="Q333" i="1" s="1"/>
  <c r="R368" i="1" s="1"/>
  <c r="G314" i="1"/>
  <c r="Q332" i="1" s="1"/>
  <c r="R367" i="1" s="1"/>
  <c r="G313" i="1"/>
  <c r="Q331" i="1" s="1"/>
  <c r="R366" i="1" s="1"/>
  <c r="G312" i="1"/>
  <c r="Q330" i="1" s="1"/>
  <c r="R365" i="1" s="1"/>
  <c r="G311" i="1"/>
  <c r="Q329" i="1" s="1"/>
  <c r="R364" i="1" s="1"/>
  <c r="G310" i="1"/>
  <c r="Q328" i="1" s="1"/>
  <c r="R363" i="1" s="1"/>
  <c r="G309" i="1"/>
  <c r="Q327" i="1" s="1"/>
  <c r="R362" i="1" s="1"/>
  <c r="G308" i="1"/>
  <c r="Q326" i="1" s="1"/>
  <c r="R361" i="1" s="1"/>
  <c r="G307" i="1"/>
  <c r="Q325" i="1" s="1"/>
  <c r="R360" i="1" s="1"/>
  <c r="G306" i="1"/>
  <c r="Q324" i="1" s="1"/>
  <c r="R359" i="1" s="1"/>
  <c r="G305" i="1"/>
  <c r="Q323" i="1" s="1"/>
  <c r="R358" i="1" s="1"/>
  <c r="G304" i="1"/>
  <c r="Q322" i="1" s="1"/>
  <c r="R357" i="1" s="1"/>
  <c r="G303" i="1"/>
  <c r="Q321" i="1" s="1"/>
  <c r="R356" i="1" s="1"/>
  <c r="G302" i="1"/>
  <c r="Q320" i="1" s="1"/>
  <c r="R355" i="1"/>
  <c r="G301" i="1"/>
  <c r="Q319" i="1" s="1"/>
  <c r="R354" i="1" s="1"/>
  <c r="H317" i="1"/>
  <c r="H313" i="1"/>
  <c r="H309" i="1"/>
  <c r="H301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E202" i="1"/>
  <c r="F202" i="1"/>
  <c r="E57" i="1"/>
  <c r="H187" i="1" s="1"/>
  <c r="F178" i="1"/>
  <c r="F187" i="1" s="1"/>
  <c r="E253" i="1"/>
  <c r="E197" i="1"/>
  <c r="F197" i="1"/>
  <c r="E250" i="1" s="1"/>
  <c r="E171" i="1"/>
  <c r="E183" i="1" s="1"/>
  <c r="F171" i="1"/>
  <c r="F183" i="1" s="1"/>
  <c r="H66" i="1"/>
  <c r="E212" i="1"/>
  <c r="G212" i="1"/>
  <c r="G216" i="1"/>
  <c r="E83" i="1"/>
  <c r="E222" i="1"/>
  <c r="F83" i="1"/>
  <c r="F222" i="1" s="1"/>
  <c r="L39" i="1"/>
  <c r="L40" i="1" s="1"/>
  <c r="O39" i="1"/>
  <c r="O38" i="1"/>
  <c r="F160" i="1"/>
  <c r="E160" i="1"/>
  <c r="F134" i="1"/>
  <c r="E134" i="1"/>
  <c r="G78" i="1"/>
  <c r="G24" i="1"/>
  <c r="L41" i="1" l="1"/>
  <c r="O40" i="1"/>
  <c r="E185" i="1"/>
  <c r="C315" i="1"/>
  <c r="M333" i="1" s="1"/>
  <c r="M368" i="1" s="1"/>
  <c r="C311" i="1"/>
  <c r="M329" i="1" s="1"/>
  <c r="M364" i="1" s="1"/>
  <c r="C307" i="1"/>
  <c r="M325" i="1" s="1"/>
  <c r="M360" i="1" s="1"/>
  <c r="C303" i="1"/>
  <c r="M321" i="1" s="1"/>
  <c r="M356" i="1" s="1"/>
  <c r="C319" i="1"/>
  <c r="M337" i="1" s="1"/>
  <c r="M372" i="1" s="1"/>
  <c r="C317" i="1"/>
  <c r="M335" i="1" s="1"/>
  <c r="M370" i="1" s="1"/>
  <c r="C313" i="1"/>
  <c r="M331" i="1" s="1"/>
  <c r="M366" i="1" s="1"/>
  <c r="C309" i="1"/>
  <c r="M327" i="1" s="1"/>
  <c r="M362" i="1" s="1"/>
  <c r="C305" i="1"/>
  <c r="M323" i="1" s="1"/>
  <c r="M358" i="1" s="1"/>
  <c r="C320" i="1"/>
  <c r="M338" i="1" s="1"/>
  <c r="M373" i="1" s="1"/>
  <c r="C318" i="1"/>
  <c r="M336" i="1" s="1"/>
  <c r="M371" i="1" s="1"/>
  <c r="C310" i="1"/>
  <c r="M328" i="1" s="1"/>
  <c r="M363" i="1" s="1"/>
  <c r="C302" i="1"/>
  <c r="M320" i="1" s="1"/>
  <c r="M355" i="1" s="1"/>
  <c r="P38" i="1"/>
  <c r="P39" i="1"/>
  <c r="C312" i="1"/>
  <c r="M330" i="1" s="1"/>
  <c r="M365" i="1" s="1"/>
  <c r="C304" i="1"/>
  <c r="M322" i="1" s="1"/>
  <c r="M357" i="1" s="1"/>
  <c r="E62" i="1"/>
  <c r="E66" i="1" s="1"/>
  <c r="E68" i="1" s="1"/>
  <c r="P41" i="1"/>
  <c r="C316" i="1"/>
  <c r="M334" i="1" s="1"/>
  <c r="M369" i="1" s="1"/>
  <c r="C308" i="1"/>
  <c r="M326" i="1" s="1"/>
  <c r="M361" i="1" s="1"/>
  <c r="C314" i="1"/>
  <c r="M332" i="1" s="1"/>
  <c r="M367" i="1" s="1"/>
  <c r="C306" i="1"/>
  <c r="M324" i="1" s="1"/>
  <c r="M359" i="1" s="1"/>
  <c r="C301" i="1"/>
  <c r="M319" i="1" s="1"/>
  <c r="M354" i="1" s="1"/>
  <c r="P40" i="1"/>
  <c r="E78" i="1"/>
  <c r="E318" i="1"/>
  <c r="E314" i="1"/>
  <c r="E310" i="1"/>
  <c r="E306" i="1"/>
  <c r="E302" i="1"/>
  <c r="E317" i="1"/>
  <c r="E313" i="1"/>
  <c r="E309" i="1"/>
  <c r="E305" i="1"/>
  <c r="E301" i="1"/>
  <c r="E320" i="1"/>
  <c r="E319" i="1"/>
  <c r="E316" i="1"/>
  <c r="E312" i="1"/>
  <c r="E308" i="1"/>
  <c r="E304" i="1"/>
  <c r="H183" i="1"/>
  <c r="H305" i="1"/>
  <c r="E303" i="1"/>
  <c r="D319" i="1"/>
  <c r="D316" i="1"/>
  <c r="D312" i="1"/>
  <c r="D308" i="1"/>
  <c r="D304" i="1"/>
  <c r="D320" i="1"/>
  <c r="D315" i="1"/>
  <c r="D311" i="1"/>
  <c r="D307" i="1"/>
  <c r="D303" i="1"/>
  <c r="D318" i="1"/>
  <c r="D314" i="1"/>
  <c r="D310" i="1"/>
  <c r="D306" i="1"/>
  <c r="D302" i="1"/>
  <c r="O368" i="1"/>
  <c r="I315" i="1"/>
  <c r="O333" i="1"/>
  <c r="E178" i="1"/>
  <c r="E187" i="1" s="1"/>
  <c r="E189" i="1" s="1"/>
  <c r="N323" i="1"/>
  <c r="E307" i="1"/>
  <c r="F320" i="1"/>
  <c r="P338" i="1" s="1"/>
  <c r="Q373" i="1" s="1"/>
  <c r="F317" i="1"/>
  <c r="P335" i="1" s="1"/>
  <c r="Q370" i="1" s="1"/>
  <c r="F315" i="1"/>
  <c r="P333" i="1" s="1"/>
  <c r="Q368" i="1" s="1"/>
  <c r="F313" i="1"/>
  <c r="P331" i="1" s="1"/>
  <c r="Q366" i="1" s="1"/>
  <c r="F311" i="1"/>
  <c r="P329" i="1" s="1"/>
  <c r="Q364" i="1" s="1"/>
  <c r="F309" i="1"/>
  <c r="P327" i="1" s="1"/>
  <c r="Q362" i="1" s="1"/>
  <c r="F307" i="1"/>
  <c r="P325" i="1" s="1"/>
  <c r="Q360" i="1" s="1"/>
  <c r="F305" i="1"/>
  <c r="P323" i="1" s="1"/>
  <c r="Q358" i="1" s="1"/>
  <c r="F303" i="1"/>
  <c r="P321" i="1" s="1"/>
  <c r="Q356" i="1" s="1"/>
  <c r="F301" i="1"/>
  <c r="P319" i="1" s="1"/>
  <c r="Q354" i="1" s="1"/>
  <c r="F319" i="1"/>
  <c r="P337" i="1" s="1"/>
  <c r="Q372" i="1" s="1"/>
  <c r="F318" i="1"/>
  <c r="P336" i="1" s="1"/>
  <c r="Q371" i="1" s="1"/>
  <c r="F316" i="1"/>
  <c r="P334" i="1" s="1"/>
  <c r="Q369" i="1" s="1"/>
  <c r="F314" i="1"/>
  <c r="P332" i="1" s="1"/>
  <c r="Q367" i="1" s="1"/>
  <c r="F312" i="1"/>
  <c r="P330" i="1" s="1"/>
  <c r="Q365" i="1" s="1"/>
  <c r="F310" i="1"/>
  <c r="P328" i="1" s="1"/>
  <c r="Q363" i="1" s="1"/>
  <c r="F308" i="1"/>
  <c r="P326" i="1" s="1"/>
  <c r="Q361" i="1" s="1"/>
  <c r="F306" i="1"/>
  <c r="P324" i="1" s="1"/>
  <c r="Q359" i="1" s="1"/>
  <c r="F304" i="1"/>
  <c r="P322" i="1" s="1"/>
  <c r="Q357" i="1" s="1"/>
  <c r="F302" i="1"/>
  <c r="P320" i="1" s="1"/>
  <c r="Q355" i="1" s="1"/>
  <c r="E216" i="1"/>
  <c r="N354" i="1"/>
  <c r="N319" i="1"/>
  <c r="E311" i="1"/>
  <c r="N372" i="1" l="1"/>
  <c r="H319" i="1"/>
  <c r="N337" i="1"/>
  <c r="O322" i="1"/>
  <c r="O357" i="1"/>
  <c r="I304" i="1"/>
  <c r="O324" i="1"/>
  <c r="O359" i="1"/>
  <c r="I306" i="1"/>
  <c r="F212" i="1"/>
  <c r="E213" i="1" s="1"/>
  <c r="F192" i="1"/>
  <c r="G197" i="1"/>
  <c r="E199" i="1" s="1"/>
  <c r="G199" i="1"/>
  <c r="F250" i="1" s="1"/>
  <c r="F231" i="1"/>
  <c r="H212" i="1"/>
  <c r="N332" i="1"/>
  <c r="N367" i="1"/>
  <c r="H314" i="1"/>
  <c r="N364" i="1"/>
  <c r="N329" i="1"/>
  <c r="H311" i="1"/>
  <c r="N361" i="1"/>
  <c r="N326" i="1"/>
  <c r="H308" i="1"/>
  <c r="O356" i="1"/>
  <c r="O321" i="1"/>
  <c r="I303" i="1"/>
  <c r="O326" i="1"/>
  <c r="O361" i="1"/>
  <c r="I308" i="1"/>
  <c r="O338" i="1"/>
  <c r="I320" i="1"/>
  <c r="O373" i="1"/>
  <c r="O366" i="1"/>
  <c r="P366" i="1" s="1"/>
  <c r="O331" i="1"/>
  <c r="I313" i="1"/>
  <c r="O328" i="1"/>
  <c r="O363" i="1"/>
  <c r="I310" i="1"/>
  <c r="N328" i="1"/>
  <c r="H310" i="1"/>
  <c r="N363" i="1"/>
  <c r="P363" i="1" s="1"/>
  <c r="N357" i="1"/>
  <c r="P357" i="1" s="1"/>
  <c r="N322" i="1"/>
  <c r="H304" i="1"/>
  <c r="I319" i="1"/>
  <c r="O337" i="1"/>
  <c r="O372" i="1"/>
  <c r="G202" i="1"/>
  <c r="H231" i="1"/>
  <c r="H216" i="1"/>
  <c r="F216" i="1"/>
  <c r="N320" i="1"/>
  <c r="H302" i="1"/>
  <c r="N355" i="1"/>
  <c r="N336" i="1"/>
  <c r="H318" i="1"/>
  <c r="N371" i="1"/>
  <c r="N368" i="1"/>
  <c r="P368" i="1" s="1"/>
  <c r="N333" i="1"/>
  <c r="H315" i="1"/>
  <c r="N365" i="1"/>
  <c r="N330" i="1"/>
  <c r="H312" i="1"/>
  <c r="O330" i="1"/>
  <c r="I312" i="1"/>
  <c r="O365" i="1"/>
  <c r="O354" i="1"/>
  <c r="P354" i="1" s="1"/>
  <c r="O319" i="1"/>
  <c r="I301" i="1"/>
  <c r="I317" i="1"/>
  <c r="O370" i="1"/>
  <c r="P370" i="1" s="1"/>
  <c r="O335" i="1"/>
  <c r="O332" i="1"/>
  <c r="O367" i="1"/>
  <c r="I314" i="1"/>
  <c r="F78" i="1"/>
  <c r="I231" i="1"/>
  <c r="H78" i="1"/>
  <c r="E80" i="1" s="1"/>
  <c r="E72" i="1"/>
  <c r="G232" i="1" s="1"/>
  <c r="G83" i="1"/>
  <c r="O364" i="1"/>
  <c r="O329" i="1"/>
  <c r="I311" i="1"/>
  <c r="O360" i="1"/>
  <c r="O325" i="1"/>
  <c r="I307" i="1"/>
  <c r="N360" i="1"/>
  <c r="P360" i="1" s="1"/>
  <c r="N325" i="1"/>
  <c r="H307" i="1"/>
  <c r="O362" i="1"/>
  <c r="P362" i="1" s="1"/>
  <c r="O327" i="1"/>
  <c r="I309" i="1"/>
  <c r="E217" i="1"/>
  <c r="N324" i="1"/>
  <c r="H306" i="1"/>
  <c r="N359" i="1"/>
  <c r="N356" i="1"/>
  <c r="P356" i="1" s="1"/>
  <c r="N321" i="1"/>
  <c r="H303" i="1"/>
  <c r="N338" i="1"/>
  <c r="N373" i="1"/>
  <c r="P373" i="1" s="1"/>
  <c r="H320" i="1"/>
  <c r="N369" i="1"/>
  <c r="P369" i="1" s="1"/>
  <c r="N334" i="1"/>
  <c r="H316" i="1"/>
  <c r="O334" i="1"/>
  <c r="I316" i="1"/>
  <c r="O369" i="1"/>
  <c r="O358" i="1"/>
  <c r="P358" i="1" s="1"/>
  <c r="O323" i="1"/>
  <c r="I305" i="1"/>
  <c r="O320" i="1"/>
  <c r="O355" i="1"/>
  <c r="I302" i="1"/>
  <c r="O336" i="1"/>
  <c r="O371" i="1"/>
  <c r="I318" i="1"/>
  <c r="O41" i="1"/>
  <c r="L42" i="1"/>
  <c r="P355" i="1" l="1"/>
  <c r="F249" i="1"/>
  <c r="H249" i="1" s="1"/>
  <c r="G258" i="1" s="1"/>
  <c r="E231" i="1"/>
  <c r="E258" i="1"/>
  <c r="E257" i="1"/>
  <c r="E260" i="1" s="1"/>
  <c r="P359" i="1"/>
  <c r="G222" i="1"/>
  <c r="E223" i="1" s="1"/>
  <c r="E85" i="1"/>
  <c r="E87" i="1" s="1"/>
  <c r="P365" i="1"/>
  <c r="P371" i="1"/>
  <c r="P364" i="1"/>
  <c r="L43" i="1"/>
  <c r="O42" i="1"/>
  <c r="P42" i="1"/>
  <c r="F253" i="1"/>
  <c r="G204" i="1"/>
  <c r="E204" i="1"/>
  <c r="P361" i="1"/>
  <c r="E219" i="1"/>
  <c r="E225" i="1" s="1"/>
  <c r="P367" i="1"/>
  <c r="P372" i="1"/>
  <c r="E263" i="1" l="1"/>
  <c r="E262" i="1"/>
  <c r="F252" i="1"/>
  <c r="H252" i="1" s="1"/>
  <c r="G263" i="1" s="1"/>
  <c r="G231" i="1"/>
  <c r="E232" i="1" s="1"/>
  <c r="O43" i="1"/>
  <c r="L44" i="1"/>
  <c r="P43" i="1"/>
  <c r="O44" i="1" l="1"/>
  <c r="L45" i="1"/>
  <c r="P44" i="1"/>
  <c r="E265" i="1"/>
  <c r="L46" i="1" l="1"/>
  <c r="O45" i="1"/>
  <c r="P45" i="1"/>
  <c r="L47" i="1" l="1"/>
  <c r="O46" i="1"/>
  <c r="P46" i="1"/>
  <c r="O47" i="1" l="1"/>
  <c r="L48" i="1"/>
  <c r="P47" i="1"/>
  <c r="L49" i="1" l="1"/>
  <c r="O48" i="1"/>
  <c r="P48" i="1"/>
  <c r="L50" i="1" l="1"/>
  <c r="O49" i="1"/>
  <c r="P49" i="1"/>
  <c r="L51" i="1" l="1"/>
  <c r="O50" i="1"/>
  <c r="P50" i="1"/>
  <c r="O51" i="1" l="1"/>
  <c r="L52" i="1"/>
  <c r="P51" i="1"/>
  <c r="O52" i="1" l="1"/>
  <c r="L53" i="1"/>
  <c r="P52" i="1"/>
  <c r="O53" i="1" l="1"/>
  <c r="L54" i="1"/>
  <c r="P53" i="1"/>
  <c r="L55" i="1" l="1"/>
  <c r="O54" i="1"/>
  <c r="P54" i="1"/>
  <c r="O55" i="1" l="1"/>
  <c r="L56" i="1"/>
  <c r="P55" i="1"/>
  <c r="O56" i="1" l="1"/>
  <c r="L57" i="1"/>
  <c r="P56" i="1"/>
  <c r="L58" i="1" l="1"/>
  <c r="O57" i="1"/>
  <c r="P57" i="1"/>
  <c r="L59" i="1" l="1"/>
  <c r="O58" i="1"/>
  <c r="P58" i="1"/>
  <c r="O59" i="1" l="1"/>
  <c r="L60" i="1"/>
  <c r="P59" i="1"/>
  <c r="L61" i="1" l="1"/>
  <c r="O60" i="1"/>
  <c r="P60" i="1"/>
  <c r="O61" i="1" l="1"/>
  <c r="L62" i="1"/>
  <c r="P61" i="1"/>
  <c r="O62" i="1" l="1"/>
  <c r="P62" i="1"/>
</calcChain>
</file>

<file path=xl/sharedStrings.xml><?xml version="1.0" encoding="utf-8"?>
<sst xmlns="http://schemas.openxmlformats.org/spreadsheetml/2006/main" count="344" uniqueCount="253">
  <si>
    <t xml:space="preserve">be inversely proportional to the respective price elasticities of demand of the corresponding segmented markets.  </t>
  </si>
  <si>
    <t>In more formal terms, the Ramsey pricing rule can be defined as:</t>
  </si>
  <si>
    <t>(Pi - MCi)/Pi =</t>
  </si>
  <si>
    <r>
      <t>k/</t>
    </r>
    <r>
      <rPr>
        <b/>
        <sz val="12"/>
        <rFont val="Symbol"/>
      </rPr>
      <t>e</t>
    </r>
  </si>
  <si>
    <t>P. LeBel</t>
  </si>
  <si>
    <t>©2005, 1999</t>
  </si>
  <si>
    <t xml:space="preserve">that the decentralized technology could displace almost all of the price discriminating profit maximizing </t>
  </si>
  <si>
    <t xml:space="preserve">production of the centralized electric utility in this second market once price discrimination were initiated, </t>
  </si>
  <si>
    <t>whereas if the electric utility had maintained its unified market pricing strategy, it would have been impossible</t>
  </si>
  <si>
    <t xml:space="preserve">for the decentralized technology to compete since for over the range of competitive substitute production </t>
  </si>
  <si>
    <t xml:space="preserve">levels, the original total revenue function would have provided an unsustainable revenue level for the </t>
  </si>
  <si>
    <t>Under these conditions what is the best output and pricing arrangement for the utility to adopt.  Explain</t>
  </si>
  <si>
    <t>b.</t>
  </si>
  <si>
    <t xml:space="preserve">If under the initial information, the utility now faces two distinct markets, </t>
  </si>
  <si>
    <t>derive its optimal pricing and production choices.</t>
  </si>
  <si>
    <t>c.</t>
  </si>
  <si>
    <t>Based on the preceding, verify that the firm has reached an optimum in terms of the Ramsey pricing rule</t>
  </si>
  <si>
    <t>d.</t>
  </si>
  <si>
    <t>Plot the corresponding total revenue and total cost functions for the preceding information.</t>
  </si>
  <si>
    <t xml:space="preserve">A firm has two distinct demand functions, </t>
  </si>
  <si>
    <t xml:space="preserve">What makes this industry a "natural" monopoly?  Essentially it is a natural monopoly in that the average cost </t>
  </si>
  <si>
    <t>continues to decline throughout  all relevant output possibilities.  We show this in terms of the table below:</t>
  </si>
  <si>
    <t xml:space="preserve">           AC</t>
  </si>
  <si>
    <t>inverse demand equations (12 and 13), to derive their corresponding market prices:</t>
  </si>
  <si>
    <t>(b)x</t>
  </si>
  <si>
    <t>where Q1 =</t>
  </si>
  <si>
    <t>and</t>
  </si>
  <si>
    <t>where Q2 =</t>
  </si>
  <si>
    <t xml:space="preserve">We can now take the corresponding products of the equilibrium prices and quantities in each market and </t>
  </si>
  <si>
    <t>subtract total costs to derive the firm's resulting level of profits.</t>
  </si>
  <si>
    <t xml:space="preserve">Discriminating Profit Level = </t>
  </si>
  <si>
    <t>(TR1+TR2) - TC(Q1+Q2)</t>
  </si>
  <si>
    <t>TR1 + TR2 =</t>
  </si>
  <si>
    <t xml:space="preserve">Positive profit has been earned because the weighted average price, and corresponding total revenue </t>
  </si>
  <si>
    <t xml:space="preserve">and that for more than two firms, total costs for the industry would increase in some proportion to the number </t>
  </si>
  <si>
    <t xml:space="preserve">of firms within the industry.  What this means is that the utility has three basic choices:  one, that it adopt the </t>
  </si>
  <si>
    <t xml:space="preserve">loss minimizing level of output and have society impose taxes that would be used to subsidize the difference; </t>
  </si>
  <si>
    <t>second, have the firm go out of business; or third, engage in market price discrimination so as to be able to</t>
  </si>
  <si>
    <t>remain in business and avoid government intervention.</t>
  </si>
  <si>
    <t>generated through price discrimination is greater than under the non-discriminating profit maximizing equilibrium:</t>
  </si>
  <si>
    <t>(P1</t>
  </si>
  <si>
    <t>xQ1)             +</t>
  </si>
  <si>
    <t>(P2x</t>
  </si>
  <si>
    <t>Q2)</t>
  </si>
  <si>
    <t>/Q</t>
  </si>
  <si>
    <t xml:space="preserve">Weighted Price = </t>
  </si>
  <si>
    <t xml:space="preserve">&gt; </t>
  </si>
  <si>
    <t>V.</t>
  </si>
  <si>
    <t>The Ramsey Pricing Rule</t>
  </si>
  <si>
    <t xml:space="preserve">          The preceding result is consistent with what economists have referred to as the Ramsey pricing rule</t>
  </si>
  <si>
    <r>
      <t xml:space="preserve"> (after Frank P. Ramsey, "A Contribution to the Theory of Taxation",</t>
    </r>
    <r>
      <rPr>
        <b/>
        <sz val="12"/>
        <rFont val="Helv"/>
      </rPr>
      <t xml:space="preserve"> The Economic Journal</t>
    </r>
    <r>
      <rPr>
        <sz val="12"/>
        <rFont val="Helv"/>
      </rPr>
      <t>, 37, March 1927,</t>
    </r>
  </si>
  <si>
    <t xml:space="preserve"> pp. 47-61), namely, that if one can not attain a sustainable output configuration based on the original equality </t>
  </si>
  <si>
    <t>of marginal cost to marginal revenue, then the optimal degree of divergence of price over marginal cost should</t>
  </si>
  <si>
    <t>We thus calculate the Ramsey formula for each market as:</t>
  </si>
  <si>
    <r>
      <t>R</t>
    </r>
    <r>
      <rPr>
        <b/>
        <sz val="12"/>
        <rFont val="Helv"/>
      </rPr>
      <t>1 =</t>
    </r>
  </si>
  <si>
    <t>(P1 - MC1)     =</t>
  </si>
  <si>
    <t xml:space="preserve">  =</t>
  </si>
  <si>
    <t>k</t>
  </si>
  <si>
    <t>Rk1 =</t>
  </si>
  <si>
    <r>
      <t>R</t>
    </r>
    <r>
      <rPr>
        <b/>
        <sz val="12"/>
        <rFont val="Helv"/>
      </rPr>
      <t>2 =</t>
    </r>
  </si>
  <si>
    <t>(P2 - MC2)     =</t>
  </si>
  <si>
    <t>Rk2 =</t>
  </si>
  <si>
    <t xml:space="preserve">, which means that we have a consistent value </t>
  </si>
  <si>
    <t>of k for both markets, thereby satisfying the Ramsey consistency criterion.</t>
  </si>
  <si>
    <t>decentralized technology's total cost function.  A summary of these conditions is given in the table below.</t>
  </si>
  <si>
    <t xml:space="preserve">        Costs and Revenues Under Price Discrimination and Centralized vs. Decentralized Technology</t>
  </si>
  <si>
    <t>Undifferentiated</t>
  </si>
  <si>
    <t>Market 1</t>
  </si>
  <si>
    <t>Market 2</t>
  </si>
  <si>
    <t xml:space="preserve">Original </t>
  </si>
  <si>
    <t>Decentral.</t>
  </si>
  <si>
    <t xml:space="preserve"> TR</t>
  </si>
  <si>
    <t>MKT1 TR</t>
  </si>
  <si>
    <t>MKT2 TR</t>
  </si>
  <si>
    <t>Orig. TC</t>
  </si>
  <si>
    <t>Dec. TC</t>
  </si>
  <si>
    <t>Total Revenue</t>
  </si>
  <si>
    <t>Profit #1</t>
  </si>
  <si>
    <t>Profit #2</t>
  </si>
  <si>
    <t>TR1</t>
  </si>
  <si>
    <t>TR2</t>
  </si>
  <si>
    <t>ATR(1+2)</t>
  </si>
  <si>
    <t>DTC</t>
  </si>
  <si>
    <t>Exercises</t>
  </si>
  <si>
    <t>An electric utility has an undifferentiated demand function of</t>
  </si>
  <si>
    <t>and a total cost function of</t>
  </si>
  <si>
    <t>a.</t>
  </si>
  <si>
    <t xml:space="preserve">          Although price discrimination may be necessary for the sustainability of a natural monopoly, in a </t>
  </si>
  <si>
    <t xml:space="preserve">dynamic setting, it is possible that technological change can offset the advantage once held by the natural </t>
  </si>
  <si>
    <t>monopoly, thereby eliminating the sustainability of  the single-firm configuration.  As an illustration, consider</t>
  </si>
  <si>
    <t xml:space="preserve">what would happen if under price discrimination, the higher price in our second market induced a significant </t>
  </si>
  <si>
    <t>Q1=</t>
  </si>
  <si>
    <t>Q2=</t>
  </si>
  <si>
    <t>and a total cost function of:</t>
  </si>
  <si>
    <t>Derive its undifferentiated demand global solution.</t>
  </si>
  <si>
    <t>Derive the price discriminating solution and specify the corresponding costs, revenues, net income, price,</t>
  </si>
  <si>
    <t>and production conditions.</t>
  </si>
  <si>
    <t>Verify that the price discriminating equilibrium fulfills the Ramsey price rule.</t>
  </si>
  <si>
    <t>as our electric utility finds it feasible to produce 8.5 units in this market in order to sustain its own overall</t>
  </si>
  <si>
    <t>Pe =</t>
  </si>
  <si>
    <t>We can now compute total profit as total revenue minus total cost, or:</t>
  </si>
  <si>
    <t>Profit =(TR-TC) =</t>
  </si>
  <si>
    <t>Total Revenue =</t>
  </si>
  <si>
    <t>(a)</t>
  </si>
  <si>
    <t>xQ</t>
  </si>
  <si>
    <t xml:space="preserve">  -      (b)</t>
  </si>
  <si>
    <r>
      <t>xQ</t>
    </r>
    <r>
      <rPr>
        <b/>
        <vertAlign val="superscript"/>
        <sz val="18"/>
        <rFont val="Helv"/>
      </rPr>
      <t>2</t>
    </r>
  </si>
  <si>
    <t>Total Cost =</t>
  </si>
  <si>
    <t>a</t>
  </si>
  <si>
    <t>b</t>
  </si>
  <si>
    <t>Profit =</t>
  </si>
  <si>
    <t xml:space="preserve">quantities for each market segment, we then insert these quantities back into their corresopnding </t>
  </si>
  <si>
    <t>On the Sustainability of Price Discrimination</t>
  </si>
  <si>
    <t>I.</t>
  </si>
  <si>
    <t>Overview</t>
  </si>
  <si>
    <t xml:space="preserve">          Conventional wisdom holds that in the case of such industries as telecommunications and electricity </t>
  </si>
  <si>
    <t xml:space="preserve">At this point, our electric utility is faced with a difficult choice.  There is no standard profit maximizing level of </t>
  </si>
  <si>
    <t xml:space="preserve">output that it can choose that will yield positive net income.  At the same time, we are powsiting that this single </t>
  </si>
  <si>
    <t>firm possesses a cost  function that is lower than any other multi-firm industrial configuration for the existing</t>
  </si>
  <si>
    <t>level of technology.  In fact, we find that if there were two firms in the industry, the total industry cost curve</t>
  </si>
  <si>
    <t>would be set at:</t>
  </si>
  <si>
    <t>TCa =</t>
  </si>
  <si>
    <t>of return on its invested capital.  While economists have developed a broad variety of tests to determine</t>
  </si>
  <si>
    <t>what constitutes an appropriate rate structure for regulated monopolies, there is a growing body of literature</t>
  </si>
  <si>
    <t>that suggests that even in the absence of regulatory constraints, a "natural" monopoly will be compelled to</t>
  </si>
  <si>
    <t xml:space="preserve">behave in ways that are quite consistent with most of the conditions set out under a competitive market structure.  </t>
  </si>
  <si>
    <t xml:space="preserve">This implies that the second best compromises of a regulatory environment may not at all be superior to an </t>
  </si>
  <si>
    <t xml:space="preserve">operations, it is bound to lose some of that income as our decentralized technology displaces some of this </t>
  </si>
  <si>
    <t xml:space="preserve">market.  For example, in this case, our decentralized technology is profitable for all output levels between </t>
  </si>
  <si>
    <t>5 and 8 units (derived by setting equation 20 equal to equation 13's total revenue function, which means</t>
  </si>
  <si>
    <t xml:space="preserve">own-price elasticity of demand of the corresponding segmented market demand functions, using the </t>
  </si>
  <si>
    <t xml:space="preserve">segmented market price equilibria as our reference point.  Using the point elasticity of demand formula, </t>
  </si>
  <si>
    <t>we find that:</t>
  </si>
  <si>
    <r>
      <t>e</t>
    </r>
    <r>
      <rPr>
        <b/>
        <sz val="12"/>
        <rFont val="Helv"/>
      </rPr>
      <t>d1 =</t>
    </r>
  </si>
  <si>
    <t>P             =</t>
  </si>
  <si>
    <t xml:space="preserve">    =</t>
  </si>
  <si>
    <t>bQ</t>
  </si>
  <si>
    <r>
      <t>e</t>
    </r>
    <r>
      <rPr>
        <b/>
        <sz val="12"/>
        <rFont val="Helv"/>
      </rPr>
      <t>d2 =</t>
    </r>
  </si>
  <si>
    <t>imposition of taxation be less than the net gain from the operation of the single firm monopoly, a proposition</t>
  </si>
  <si>
    <t xml:space="preserve">          The significance of the Ramsey price rule is that where price discrimination may be necessary for</t>
  </si>
  <si>
    <t xml:space="preserve">economic sustainability,  the ratio of price to marginal cost is inversely related to the own-price elasticity </t>
  </si>
  <si>
    <t xml:space="preserve">of demand, i.e., that price will be close to marginal cost for those markets with a higher price elasticity of </t>
  </si>
  <si>
    <t>demand, while price will be higher than marginal cost for those markets with a lower price elasticity of demand.</t>
  </si>
  <si>
    <t>VI.</t>
  </si>
  <si>
    <t>On the Economic Limits of Market Price Discrimination</t>
  </si>
  <si>
    <t xml:space="preserve">demand among markets is zero.  In the present case, the firm identifies two distinct markets, whose respective </t>
  </si>
  <si>
    <t>original demand curves are defined as:</t>
  </si>
  <si>
    <t>Q1 =</t>
  </si>
  <si>
    <t>Q2 =</t>
  </si>
  <si>
    <t>which if added together would equal the original demand function, i.e.,:</t>
  </si>
  <si>
    <t xml:space="preserve">Based on the segmented market demand functions, to derive the optimal degree of price discrimination </t>
  </si>
  <si>
    <t xml:space="preserve">in each market, we first derive the inverted separated demand curves and tghen derive total and marginal </t>
  </si>
  <si>
    <t>revenue functions as:</t>
  </si>
  <si>
    <t>P1 =</t>
  </si>
  <si>
    <t>Q1</t>
  </si>
  <si>
    <t>, which yields:</t>
  </si>
  <si>
    <t>TR1 =</t>
  </si>
  <si>
    <t xml:space="preserve">           +       b</t>
  </si>
  <si>
    <r>
      <t>Q1</t>
    </r>
    <r>
      <rPr>
        <b/>
        <vertAlign val="superscript"/>
        <sz val="18"/>
        <rFont val="Helv"/>
      </rPr>
      <t>2</t>
    </r>
  </si>
  <si>
    <t>and:</t>
  </si>
  <si>
    <t>MR1 =</t>
  </si>
  <si>
    <t>, and for market two as:</t>
  </si>
  <si>
    <t>P2 =</t>
  </si>
  <si>
    <t>Q2</t>
  </si>
  <si>
    <t>TR2 =</t>
  </si>
  <si>
    <t xml:space="preserve">number of new firms to enter that market with a low-cost decentralized technology.  For such a market, let us </t>
  </si>
  <si>
    <t>consider that the cost of such a decentralized technolgy as windmill or photovoltaic systems could be</t>
  </si>
  <si>
    <t>produced at the following total cost function:</t>
  </si>
  <si>
    <t>TCb =</t>
  </si>
  <si>
    <t xml:space="preserve">Given the demand and total revenue function of segmented market number two under equation 15, as long </t>
  </si>
  <si>
    <r>
      <t>Q</t>
    </r>
    <r>
      <rPr>
        <b/>
        <sz val="12"/>
        <rFont val="Helv"/>
      </rPr>
      <t>1 =</t>
    </r>
  </si>
  <si>
    <t>, and:</t>
  </si>
  <si>
    <r>
      <t>Q</t>
    </r>
    <r>
      <rPr>
        <b/>
        <sz val="12"/>
        <rFont val="Helv"/>
      </rPr>
      <t>2=(MR2=MC)=(</t>
    </r>
  </si>
  <si>
    <t>Q2            =</t>
  </si>
  <si>
    <r>
      <t>Q</t>
    </r>
    <r>
      <rPr>
        <b/>
        <sz val="12"/>
        <rFont val="Helv"/>
      </rPr>
      <t>2 =</t>
    </r>
  </si>
  <si>
    <t xml:space="preserve">Notice that the sum of the optimal quantities in each market equals the original optimal level of the </t>
  </si>
  <si>
    <t>non-discriminating equilibrium as  derived in equation 7:</t>
  </si>
  <si>
    <t xml:space="preserve">.   Once we have the optimal </t>
  </si>
  <si>
    <t>P2</t>
  </si>
  <si>
    <t>Decentralized Technology Fixed Cost =</t>
  </si>
  <si>
    <t xml:space="preserve">generation and distribution, for a given level of output, the average cost will be lower if production is </t>
  </si>
  <si>
    <t xml:space="preserve">undertaken by a single firm than if production were to be provided by a multi-firm industry.  To promote such </t>
  </si>
  <si>
    <t>scale economies, single firms are often classified by policymakers as "natural" monopolies, in which case</t>
  </si>
  <si>
    <t>pricing and production decisions are based on attaining those conditions that permit a relatively few, or</t>
  </si>
  <si>
    <t>typically a single firm, to achieve relatively low average costs while at the same time realizing a "fair" rate</t>
  </si>
  <si>
    <t>Decentralized Technology Variable Cost =</t>
  </si>
  <si>
    <t>Total Costs and Revenues Graphing Data</t>
  </si>
  <si>
    <t>TC</t>
  </si>
  <si>
    <t>TR</t>
  </si>
  <si>
    <t>TC`</t>
  </si>
  <si>
    <t>TR`</t>
  </si>
  <si>
    <t>II.</t>
  </si>
  <si>
    <t>The Standard Solution for Profit Maximization</t>
  </si>
  <si>
    <t xml:space="preserve">          We can illustrate many of these propositions with reference to an elementary numerical example. </t>
  </si>
  <si>
    <t xml:space="preserve"> Consider an electric utility with a total cost function given as:</t>
  </si>
  <si>
    <t>TC =</t>
  </si>
  <si>
    <t>The firm faces an undifferentiated demand for electricity as:</t>
  </si>
  <si>
    <t>Q =</t>
  </si>
  <si>
    <t>What kind of pricing and output options can this firm pursue?  First, let us transform the demand curve into a total</t>
  </si>
  <si>
    <t>revenue function.  To do so we first express price as a function of quantity, i.e.,</t>
  </si>
  <si>
    <t>P =</t>
  </si>
  <si>
    <t xml:space="preserve">unregulated alternative.  Under such conditions, markets are considered to be "contestable" rather than </t>
  </si>
  <si>
    <t xml:space="preserve">, where k is a constant, and epsilon is the </t>
  </si>
  <si>
    <t>own-price elasticity of demand.  To test the Ramsey price rule in the preceding example, we first derive the</t>
  </si>
  <si>
    <t>Next, seting marginal revenue of equation 6 to marginal cost of equation five gives us the optimal output level as:</t>
  </si>
  <si>
    <t xml:space="preserve">Inserting the optimal quantity back into the inverted demand equation number two yields an optimal price of </t>
  </si>
  <si>
    <t xml:space="preserve">          If government were to impose taxes on society in order to subsidize the losses arising from the operation </t>
  </si>
  <si>
    <t>for such an operation to be economically justifiable would require that the welfare losses arising form the</t>
  </si>
  <si>
    <t>We then multiply the inverse demand equation by Q to derive the total revenue function:</t>
  </si>
  <si>
    <t>TR =</t>
  </si>
  <si>
    <t xml:space="preserve">Q </t>
  </si>
  <si>
    <t>Q^2</t>
  </si>
  <si>
    <t xml:space="preserve">from which we apply a basic test, namely, whether at any leve l of output there is a feasible price level that will </t>
  </si>
  <si>
    <t>permit the firm to break even.  The easiest way to do so is to set marginal revenue equal to marginal cost and</t>
  </si>
  <si>
    <t xml:space="preserve"> solve for the resulting profit maximizing quantity, or:</t>
  </si>
  <si>
    <r>
      <t xml:space="preserve">MC = </t>
    </r>
    <r>
      <rPr>
        <b/>
        <sz val="12"/>
        <rFont val="Symbol"/>
      </rPr>
      <t>d</t>
    </r>
    <r>
      <rPr>
        <b/>
        <sz val="12"/>
        <rFont val="Helv"/>
      </rPr>
      <t>TC/</t>
    </r>
    <r>
      <rPr>
        <b/>
        <sz val="12"/>
        <rFont val="Symbol"/>
      </rPr>
      <t>d</t>
    </r>
    <r>
      <rPr>
        <b/>
        <sz val="12"/>
        <rFont val="Helv"/>
      </rPr>
      <t>Q</t>
    </r>
    <r>
      <rPr>
        <b/>
        <sz val="12"/>
        <rFont val="Symbol"/>
      </rPr>
      <t xml:space="preserve"> =</t>
    </r>
  </si>
  <si>
    <t xml:space="preserve">(a convenience in this case since the total cost function is an upward sloping linear one with a slope of 20). </t>
  </si>
  <si>
    <t xml:space="preserve"> Next we take the derivative of the total revenue functionto obtain the marginal revenue function, or:</t>
  </si>
  <si>
    <r>
      <t xml:space="preserve">MR = </t>
    </r>
    <r>
      <rPr>
        <b/>
        <sz val="12"/>
        <rFont val="Symbol"/>
      </rPr>
      <t>d</t>
    </r>
    <r>
      <rPr>
        <b/>
        <sz val="12"/>
        <rFont val="Helv"/>
      </rPr>
      <t>TR/</t>
    </r>
    <r>
      <rPr>
        <b/>
        <sz val="12"/>
        <rFont val="Symbol"/>
      </rPr>
      <t>d</t>
    </r>
    <r>
      <rPr>
        <b/>
        <sz val="12"/>
        <rFont val="Helv"/>
      </rPr>
      <t>Q =</t>
    </r>
  </si>
  <si>
    <t>(MR=MC)=</t>
  </si>
  <si>
    <t>Q         =</t>
  </si>
  <si>
    <t xml:space="preserve">         Qe =</t>
  </si>
  <si>
    <t xml:space="preserve">that may or may not be true.  In lieu of the difficulty in arriving at such a determination, the other alternative </t>
  </si>
  <si>
    <t>would be to have the single utility engage in price discrimination to see if this could cancel its net income losses.</t>
  </si>
  <si>
    <t>III.</t>
  </si>
  <si>
    <t>The Market Price Discrimination Approach to Profit Maximization</t>
  </si>
  <si>
    <t xml:space="preserve">          Let us now pursue the application of the market price discrimination alternative.  We do so by assuming </t>
  </si>
  <si>
    <t xml:space="preserve">that the firm can completely separate it markets into discrete segments, i.e., that the cross-price elasticity of </t>
  </si>
  <si>
    <r>
      <t>Q2</t>
    </r>
    <r>
      <rPr>
        <b/>
        <vertAlign val="superscript"/>
        <sz val="18"/>
        <rFont val="Helv"/>
      </rPr>
      <t>2</t>
    </r>
  </si>
  <si>
    <t>MR2 =</t>
  </si>
  <si>
    <t xml:space="preserve">Setting each of these respective marginal revenue functions equal to marginal cost yields the optimal output and </t>
  </si>
  <si>
    <t>corresponding price level for each market:</t>
  </si>
  <si>
    <r>
      <t>Q</t>
    </r>
    <r>
      <rPr>
        <b/>
        <sz val="12"/>
        <rFont val="Helv"/>
      </rPr>
      <t>1=(MR1=MC)= (</t>
    </r>
  </si>
  <si>
    <t>Q1           =</t>
  </si>
  <si>
    <t>)</t>
  </si>
  <si>
    <t>"competitive" in the traditional sense.  "Sustainability" thus becomes the operational basis for deriving public</t>
  </si>
  <si>
    <t>policy alternatives.</t>
  </si>
  <si>
    <t>Simulation Tableau</t>
  </si>
  <si>
    <t>Simulation</t>
  </si>
  <si>
    <t>Base Case</t>
  </si>
  <si>
    <t>TC1 FC =</t>
  </si>
  <si>
    <t>TC1 VC =</t>
  </si>
  <si>
    <t>Q</t>
  </si>
  <si>
    <t>D(f) Constant =</t>
  </si>
  <si>
    <t>D(f) Slope =</t>
  </si>
  <si>
    <t>P</t>
  </si>
  <si>
    <t>Two-Firm Basic Industry Fixed Cost =</t>
  </si>
  <si>
    <t>Two-Firm Basic Industry Variable Cost=</t>
  </si>
  <si>
    <t>Market Demand Segment 1 Constant =</t>
  </si>
  <si>
    <t>Market Demand Segment 1 Slope =</t>
  </si>
  <si>
    <t>P1</t>
  </si>
  <si>
    <t>Market Demand Segment 2 Constant =</t>
  </si>
  <si>
    <t>Market Demand Segment 2 Slope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</si>
</sst>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\ "/>
    <numFmt numFmtId="165" formatCode="&quot;$&quot;#,##0.00;[Red]\(&quot;$&quot;#,##0.00\)"/>
    <numFmt numFmtId="166" formatCode="&quot;$&quot;#,##0.00;\-&quot;$&quot;#,##0.00"/>
    <numFmt numFmtId="168" formatCode="0.000"/>
    <numFmt numFmtId="169" formatCode="0.0000"/>
    <numFmt numFmtId="171" formatCode="\(#,##0.00\);[Red]\(#,##0.00\)"/>
    <numFmt numFmtId="172" formatCode="\(#,##0.00\);\-\(#,##0.00\)"/>
    <numFmt numFmtId="173" formatCode="\+\(#,##0.00\);\-\(#,##0.00\)"/>
    <numFmt numFmtId="174" formatCode="\(0.00\)"/>
  </numFmts>
  <fonts count="15">
    <font>
      <sz val="10"/>
      <name val="Geneva"/>
    </font>
    <font>
      <b/>
      <sz val="12"/>
      <name val="Helv"/>
    </font>
    <font>
      <sz val="12"/>
      <name val="Helv"/>
    </font>
    <font>
      <sz val="12"/>
      <name val="Geneva"/>
    </font>
    <font>
      <b/>
      <sz val="12"/>
      <name val="Symbol"/>
    </font>
    <font>
      <b/>
      <u/>
      <sz val="12"/>
      <name val="Helv"/>
    </font>
    <font>
      <b/>
      <i/>
      <sz val="12"/>
      <name val="Helv"/>
    </font>
    <font>
      <b/>
      <vertAlign val="superscript"/>
      <sz val="18"/>
      <name val="Helv"/>
    </font>
    <font>
      <b/>
      <sz val="18"/>
      <name val="Symbol"/>
    </font>
    <font>
      <b/>
      <sz val="12"/>
      <color indexed="12"/>
      <name val="Geneva"/>
    </font>
    <font>
      <b/>
      <sz val="12"/>
      <color indexed="12"/>
      <name val="Helv"/>
    </font>
    <font>
      <sz val="10"/>
      <name val="Helv"/>
    </font>
    <font>
      <sz val="3"/>
      <name val="Helv"/>
    </font>
    <font>
      <sz val="1"/>
      <name val="Helv"/>
    </font>
    <font>
      <b/>
      <sz val="1"/>
      <name val="Helv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164" fontId="2" fillId="0" borderId="1" xfId="0" applyNumberFormat="1" applyFont="1" applyBorder="1"/>
    <xf numFmtId="0" fontId="2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1" fillId="0" borderId="0" xfId="0" applyFont="1" applyBorder="1" applyAlignment="1">
      <alignment horizontal="right"/>
    </xf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2" fillId="0" borderId="7" xfId="0" applyFont="1" applyBorder="1"/>
    <xf numFmtId="2" fontId="1" fillId="0" borderId="6" xfId="0" applyNumberFormat="1" applyFont="1" applyBorder="1"/>
    <xf numFmtId="2" fontId="2" fillId="0" borderId="6" xfId="0" applyNumberFormat="1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1" fillId="0" borderId="9" xfId="0" applyFont="1" applyBorder="1" applyAlignment="1">
      <alignment horizontal="right"/>
    </xf>
    <xf numFmtId="2" fontId="1" fillId="0" borderId="10" xfId="0" applyNumberFormat="1" applyFont="1" applyBorder="1"/>
    <xf numFmtId="2" fontId="2" fillId="0" borderId="10" xfId="0" applyNumberFormat="1" applyFont="1" applyBorder="1"/>
    <xf numFmtId="0" fontId="1" fillId="0" borderId="11" xfId="0" applyFont="1" applyBorder="1"/>
    <xf numFmtId="164" fontId="2" fillId="0" borderId="0" xfId="0" applyNumberFormat="1" applyFont="1" applyBorder="1"/>
    <xf numFmtId="2" fontId="1" fillId="0" borderId="0" xfId="0" applyNumberFormat="1" applyFont="1"/>
    <xf numFmtId="2" fontId="2" fillId="0" borderId="0" xfId="0" applyNumberFormat="1" applyFont="1"/>
    <xf numFmtId="0" fontId="1" fillId="0" borderId="0" xfId="0" applyFont="1" applyBorder="1"/>
    <xf numFmtId="0" fontId="1" fillId="0" borderId="0" xfId="0" applyFont="1"/>
    <xf numFmtId="166" fontId="2" fillId="0" borderId="0" xfId="0" applyNumberFormat="1" applyFont="1"/>
    <xf numFmtId="164" fontId="1" fillId="0" borderId="0" xfId="0" applyNumberFormat="1" applyFont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2" fontId="1" fillId="0" borderId="13" xfId="0" applyNumberFormat="1" applyFont="1" applyBorder="1"/>
    <xf numFmtId="0" fontId="1" fillId="0" borderId="12" xfId="0" applyFont="1" applyBorder="1"/>
    <xf numFmtId="0" fontId="1" fillId="0" borderId="14" xfId="0" applyFont="1" applyBorder="1" applyAlignment="1">
      <alignment horizontal="left"/>
    </xf>
    <xf numFmtId="165" fontId="1" fillId="0" borderId="14" xfId="0" applyNumberFormat="1" applyFont="1" applyBorder="1"/>
    <xf numFmtId="2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/>
    </xf>
    <xf numFmtId="166" fontId="1" fillId="0" borderId="14" xfId="0" applyNumberFormat="1" applyFont="1" applyBorder="1"/>
    <xf numFmtId="164" fontId="1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14" xfId="0" applyNumberFormat="1" applyFont="1" applyBorder="1"/>
    <xf numFmtId="0" fontId="5" fillId="0" borderId="12" xfId="0" applyFont="1" applyBorder="1" applyAlignment="1">
      <alignment horizontal="right"/>
    </xf>
    <xf numFmtId="168" fontId="1" fillId="0" borderId="14" xfId="0" applyNumberFormat="1" applyFont="1" applyBorder="1"/>
    <xf numFmtId="168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8" fontId="2" fillId="0" borderId="0" xfId="0" applyNumberFormat="1" applyFont="1"/>
    <xf numFmtId="168" fontId="1" fillId="0" borderId="14" xfId="0" applyNumberFormat="1" applyFont="1" applyBorder="1" applyAlignment="1">
      <alignment horizontal="left"/>
    </xf>
    <xf numFmtId="166" fontId="1" fillId="0" borderId="0" xfId="0" applyNumberFormat="1" applyFont="1" applyBorder="1"/>
    <xf numFmtId="166" fontId="1" fillId="0" borderId="0" xfId="0" applyNumberFormat="1" applyFont="1"/>
    <xf numFmtId="166" fontId="1" fillId="0" borderId="13" xfId="0" applyNumberFormat="1" applyFont="1" applyBorder="1"/>
    <xf numFmtId="165" fontId="1" fillId="0" borderId="14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3" fillId="0" borderId="9" xfId="0" applyFont="1" applyBorder="1"/>
    <xf numFmtId="166" fontId="1" fillId="0" borderId="9" xfId="0" applyNumberFormat="1" applyFont="1" applyBorder="1" applyAlignment="1">
      <alignment horizontal="left"/>
    </xf>
    <xf numFmtId="169" fontId="1" fillId="0" borderId="15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166" fontId="1" fillId="0" borderId="9" xfId="0" applyNumberFormat="1" applyFont="1" applyBorder="1"/>
    <xf numFmtId="0" fontId="1" fillId="0" borderId="9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169" fontId="1" fillId="0" borderId="14" xfId="0" applyNumberFormat="1" applyFont="1" applyBorder="1"/>
    <xf numFmtId="169" fontId="1" fillId="0" borderId="0" xfId="0" applyNumberFormat="1" applyFont="1" applyBorder="1"/>
    <xf numFmtId="164" fontId="1" fillId="0" borderId="0" xfId="0" applyNumberFormat="1" applyFont="1" applyAlignment="1">
      <alignment horizontal="left"/>
    </xf>
    <xf numFmtId="171" fontId="1" fillId="0" borderId="0" xfId="0" applyNumberFormat="1" applyFont="1"/>
    <xf numFmtId="171" fontId="1" fillId="0" borderId="0" xfId="0" applyNumberFormat="1" applyFont="1" applyAlignment="1">
      <alignment horizontal="left"/>
    </xf>
    <xf numFmtId="172" fontId="1" fillId="0" borderId="0" xfId="0" applyNumberFormat="1" applyFont="1"/>
    <xf numFmtId="165" fontId="1" fillId="0" borderId="0" xfId="0" applyNumberFormat="1" applyFont="1" applyBorder="1"/>
    <xf numFmtId="172" fontId="1" fillId="0" borderId="0" xfId="0" applyNumberFormat="1" applyFont="1" applyAlignment="1">
      <alignment horizontal="left"/>
    </xf>
    <xf numFmtId="173" fontId="1" fillId="0" borderId="0" xfId="0" applyNumberFormat="1" applyFont="1"/>
    <xf numFmtId="0" fontId="1" fillId="0" borderId="16" xfId="0" applyFont="1" applyBorder="1" applyAlignment="1">
      <alignment horizontal="right"/>
    </xf>
    <xf numFmtId="166" fontId="2" fillId="0" borderId="17" xfId="0" applyNumberFormat="1" applyFont="1" applyBorder="1"/>
    <xf numFmtId="166" fontId="2" fillId="0" borderId="18" xfId="0" applyNumberFormat="1" applyFont="1" applyBorder="1"/>
    <xf numFmtId="0" fontId="1" fillId="0" borderId="19" xfId="0" applyFont="1" applyBorder="1" applyAlignment="1">
      <alignment horizontal="right"/>
    </xf>
    <xf numFmtId="166" fontId="2" fillId="0" borderId="20" xfId="0" applyNumberFormat="1" applyFont="1" applyBorder="1"/>
    <xf numFmtId="166" fontId="2" fillId="0" borderId="21" xfId="0" applyNumberFormat="1" applyFont="1" applyBorder="1"/>
    <xf numFmtId="0" fontId="1" fillId="0" borderId="22" xfId="0" applyFont="1" applyBorder="1" applyAlignment="1">
      <alignment horizontal="right"/>
    </xf>
    <xf numFmtId="166" fontId="2" fillId="0" borderId="23" xfId="0" applyNumberFormat="1" applyFont="1" applyBorder="1"/>
    <xf numFmtId="166" fontId="2" fillId="0" borderId="24" xfId="0" applyNumberFormat="1" applyFont="1" applyBorder="1"/>
    <xf numFmtId="166" fontId="2" fillId="0" borderId="17" xfId="0" applyNumberFormat="1" applyFont="1" applyBorder="1" applyAlignment="1">
      <alignment horizontal="center"/>
    </xf>
    <xf numFmtId="166" fontId="2" fillId="0" borderId="20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8" fontId="1" fillId="0" borderId="15" xfId="0" applyNumberFormat="1" applyFont="1" applyBorder="1" applyAlignment="1">
      <alignment horizontal="center"/>
    </xf>
    <xf numFmtId="166" fontId="2" fillId="0" borderId="16" xfId="0" applyNumberFormat="1" applyFont="1" applyBorder="1"/>
    <xf numFmtId="166" fontId="2" fillId="0" borderId="19" xfId="0" applyNumberFormat="1" applyFont="1" applyBorder="1"/>
    <xf numFmtId="166" fontId="1" fillId="0" borderId="21" xfId="0" applyNumberFormat="1" applyFont="1" applyBorder="1"/>
    <xf numFmtId="166" fontId="2" fillId="0" borderId="22" xfId="0" applyNumberFormat="1" applyFont="1" applyBorder="1"/>
    <xf numFmtId="164" fontId="8" fillId="0" borderId="15" xfId="0" applyNumberFormat="1" applyFont="1" applyBorder="1" applyAlignment="1">
      <alignment horizontal="right"/>
    </xf>
    <xf numFmtId="174" fontId="1" fillId="0" borderId="0" xfId="0" applyNumberFormat="1" applyFont="1"/>
    <xf numFmtId="174" fontId="1" fillId="0" borderId="0" xfId="0" applyNumberFormat="1" applyFont="1" applyAlignment="1">
      <alignment horizontal="left"/>
    </xf>
    <xf numFmtId="0" fontId="9" fillId="0" borderId="25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0" fontId="10" fillId="0" borderId="27" xfId="0" applyFont="1" applyBorder="1"/>
    <xf numFmtId="0" fontId="11" fillId="0" borderId="0" xfId="0" applyFont="1" applyAlignment="1">
      <alignment horizontal="left"/>
    </xf>
    <xf numFmtId="0" fontId="10" fillId="0" borderId="25" xfId="0" applyFont="1" applyBorder="1"/>
    <xf numFmtId="0" fontId="10" fillId="0" borderId="25" xfId="0" applyFont="1" applyBorder="1" applyAlignment="1">
      <alignment horizontal="left"/>
    </xf>
    <xf numFmtId="164" fontId="10" fillId="0" borderId="26" xfId="0" applyNumberFormat="1" applyFont="1" applyBorder="1"/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/>
    <xf numFmtId="166" fontId="12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166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Basic Total Costs and Revenues</a:t>
            </a:r>
          </a:p>
        </c:rich>
      </c:tx>
      <c:layout>
        <c:manualLayout>
          <c:xMode val="edge"/>
          <c:yMode val="edge"/>
          <c:x val="0.24339436877792517"/>
          <c:y val="3.5020640437207005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111482052905279"/>
          <c:y val="0.17510320218603503"/>
          <c:w val="0.82806997203794108"/>
          <c:h val="0.59924206970331995"/>
        </c:manualLayout>
      </c:layout>
      <c:lineChart>
        <c:grouping val="standard"/>
        <c:varyColors val="0"/>
        <c:ser>
          <c:idx val="1"/>
          <c:order val="0"/>
          <c:tx>
            <c:strRef>
              <c:f>Sheet1!$N$37</c:f>
              <c:strCache>
                <c:ptCount val="1"/>
                <c:pt idx="0">
                  <c:v>TR</c:v>
                </c:pt>
              </c:strCache>
            </c:strRef>
          </c:tx>
          <c:spPr>
            <a:ln w="381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Sheet1!$L$38:$L$62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Sheet1!$N$38:$N$62</c:f>
              <c:numCache>
                <c:formatCode>"$"#,##0.00;\-"$"#,##0.00</c:formatCode>
                <c:ptCount val="25"/>
                <c:pt idx="0">
                  <c:v>79.444444444444443</c:v>
                </c:pt>
                <c:pt idx="1">
                  <c:v>154.44444444444446</c:v>
                </c:pt>
                <c:pt idx="2">
                  <c:v>225</c:v>
                </c:pt>
                <c:pt idx="3">
                  <c:v>291.11111111111114</c:v>
                </c:pt>
                <c:pt idx="4">
                  <c:v>352.77777777777783</c:v>
                </c:pt>
                <c:pt idx="5">
                  <c:v>410</c:v>
                </c:pt>
                <c:pt idx="6">
                  <c:v>462.77777777777783</c:v>
                </c:pt>
                <c:pt idx="7">
                  <c:v>511.11111111111114</c:v>
                </c:pt>
                <c:pt idx="8">
                  <c:v>555</c:v>
                </c:pt>
                <c:pt idx="9">
                  <c:v>594.44444444444457</c:v>
                </c:pt>
                <c:pt idx="10">
                  <c:v>629.44444444444446</c:v>
                </c:pt>
                <c:pt idx="11">
                  <c:v>660</c:v>
                </c:pt>
                <c:pt idx="12">
                  <c:v>686.11111111111109</c:v>
                </c:pt>
                <c:pt idx="13">
                  <c:v>707.77777777777783</c:v>
                </c:pt>
                <c:pt idx="14">
                  <c:v>725</c:v>
                </c:pt>
                <c:pt idx="15">
                  <c:v>737.77777777777783</c:v>
                </c:pt>
                <c:pt idx="16">
                  <c:v>746.1111111111112</c:v>
                </c:pt>
                <c:pt idx="17">
                  <c:v>750</c:v>
                </c:pt>
                <c:pt idx="18">
                  <c:v>749.44444444444446</c:v>
                </c:pt>
                <c:pt idx="19">
                  <c:v>744.44444444444457</c:v>
                </c:pt>
                <c:pt idx="20">
                  <c:v>735</c:v>
                </c:pt>
                <c:pt idx="21">
                  <c:v>721.11111111111109</c:v>
                </c:pt>
                <c:pt idx="22">
                  <c:v>702.77777777777783</c:v>
                </c:pt>
                <c:pt idx="23">
                  <c:v>680</c:v>
                </c:pt>
                <c:pt idx="24">
                  <c:v>652.77777777777783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D-D94C-9FB7-43E9CB28306F}"/>
            </c:ext>
          </c:extLst>
        </c:ser>
        <c:ser>
          <c:idx val="2"/>
          <c:order val="1"/>
          <c:tx>
            <c:strRef>
              <c:f>Sheet1!$O$37</c:f>
              <c:strCache>
                <c:ptCount val="1"/>
                <c:pt idx="0">
                  <c:v>TC`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Sheet1!$L$38:$L$62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Sheet1!$O$38:$O$62</c:f>
              <c:numCache>
                <c:formatCode>"$"#,##0.00;\-"$"#,##0.00</c:formatCode>
                <c:ptCount val="25"/>
                <c:pt idx="0">
                  <c:v>620</c:v>
                </c:pt>
                <c:pt idx="1">
                  <c:v>640</c:v>
                </c:pt>
                <c:pt idx="2">
                  <c:v>660</c:v>
                </c:pt>
                <c:pt idx="3">
                  <c:v>680</c:v>
                </c:pt>
                <c:pt idx="4">
                  <c:v>700</c:v>
                </c:pt>
                <c:pt idx="5">
                  <c:v>720</c:v>
                </c:pt>
                <c:pt idx="6">
                  <c:v>740</c:v>
                </c:pt>
                <c:pt idx="7">
                  <c:v>760</c:v>
                </c:pt>
                <c:pt idx="8">
                  <c:v>780</c:v>
                </c:pt>
                <c:pt idx="9">
                  <c:v>800</c:v>
                </c:pt>
                <c:pt idx="10">
                  <c:v>820</c:v>
                </c:pt>
                <c:pt idx="11">
                  <c:v>840</c:v>
                </c:pt>
                <c:pt idx="12">
                  <c:v>860</c:v>
                </c:pt>
                <c:pt idx="13">
                  <c:v>880</c:v>
                </c:pt>
                <c:pt idx="14">
                  <c:v>900</c:v>
                </c:pt>
                <c:pt idx="15">
                  <c:v>920</c:v>
                </c:pt>
                <c:pt idx="16">
                  <c:v>940</c:v>
                </c:pt>
                <c:pt idx="17">
                  <c:v>960</c:v>
                </c:pt>
                <c:pt idx="18">
                  <c:v>980</c:v>
                </c:pt>
                <c:pt idx="19">
                  <c:v>1000</c:v>
                </c:pt>
                <c:pt idx="20">
                  <c:v>1020</c:v>
                </c:pt>
                <c:pt idx="21">
                  <c:v>1040</c:v>
                </c:pt>
                <c:pt idx="22">
                  <c:v>1060</c:v>
                </c:pt>
                <c:pt idx="23">
                  <c:v>1080</c:v>
                </c:pt>
                <c:pt idx="24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D-D94C-9FB7-43E9CB28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323104"/>
        <c:axId val="1"/>
      </c:lineChart>
      <c:catAx>
        <c:axId val="169132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\$#,###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691323104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985027842769965"/>
          <c:y val="0.87940719320097593"/>
          <c:w val="0.48149755562589547"/>
          <c:h val="6.61500986036132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Price Discriminating Equilibrium</a:t>
            </a:r>
          </a:p>
        </c:rich>
      </c:tx>
      <c:layout>
        <c:manualLayout>
          <c:xMode val="edge"/>
          <c:yMode val="edge"/>
          <c:x val="0.33387638629330268"/>
          <c:y val="5.1196154955445536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147222823425089E-2"/>
          <c:y val="0.19454538883069303"/>
          <c:w val="0.88181705853542136"/>
          <c:h val="0.65872386042673259"/>
        </c:manualLayout>
      </c:layout>
      <c:lineChart>
        <c:grouping val="standard"/>
        <c:varyColors val="0"/>
        <c:ser>
          <c:idx val="0"/>
          <c:order val="0"/>
          <c:tx>
            <c:strRef>
              <c:f>Sheet1!$M$353</c:f>
              <c:strCache>
                <c:ptCount val="1"/>
                <c:pt idx="0">
                  <c:v>TR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Sheet1!$L$354:$L$371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Sheet1!$M$354:$M$371</c:f>
              <c:numCache>
                <c:formatCode>"$"#,##0.00;\-"$"#,##0.00</c:formatCode>
                <c:ptCount val="18"/>
                <c:pt idx="0">
                  <c:v>78</c:v>
                </c:pt>
                <c:pt idx="1">
                  <c:v>152</c:v>
                </c:pt>
                <c:pt idx="2">
                  <c:v>222</c:v>
                </c:pt>
                <c:pt idx="3">
                  <c:v>288</c:v>
                </c:pt>
                <c:pt idx="4">
                  <c:v>350</c:v>
                </c:pt>
                <c:pt idx="5">
                  <c:v>408</c:v>
                </c:pt>
                <c:pt idx="6">
                  <c:v>462</c:v>
                </c:pt>
                <c:pt idx="7">
                  <c:v>512</c:v>
                </c:pt>
                <c:pt idx="8">
                  <c:v>558</c:v>
                </c:pt>
                <c:pt idx="9">
                  <c:v>600</c:v>
                </c:pt>
                <c:pt idx="10">
                  <c:v>638</c:v>
                </c:pt>
                <c:pt idx="11">
                  <c:v>672</c:v>
                </c:pt>
                <c:pt idx="12">
                  <c:v>702</c:v>
                </c:pt>
                <c:pt idx="13">
                  <c:v>728</c:v>
                </c:pt>
                <c:pt idx="14">
                  <c:v>750</c:v>
                </c:pt>
                <c:pt idx="15">
                  <c:v>768</c:v>
                </c:pt>
                <c:pt idx="16">
                  <c:v>782</c:v>
                </c:pt>
                <c:pt idx="17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4-414A-81DF-98172E767E1F}"/>
            </c:ext>
          </c:extLst>
        </c:ser>
        <c:ser>
          <c:idx val="1"/>
          <c:order val="1"/>
          <c:tx>
            <c:strRef>
              <c:f>Sheet1!$N$353</c:f>
              <c:strCache>
                <c:ptCount val="1"/>
                <c:pt idx="0">
                  <c:v>TR1</c:v>
                </c:pt>
              </c:strCache>
            </c:strRef>
          </c:tx>
          <c:spPr>
            <a:ln w="38100">
              <a:solidFill>
                <a:srgbClr val="006411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Sheet1!$L$354:$L$371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Sheet1!$N$354:$N$371</c:f>
              <c:numCache>
                <c:formatCode>"$"#,##0.00;\-"$"#,##0.00</c:formatCode>
                <c:ptCount val="18"/>
                <c:pt idx="0">
                  <c:v>56</c:v>
                </c:pt>
                <c:pt idx="1">
                  <c:v>104</c:v>
                </c:pt>
                <c:pt idx="2">
                  <c:v>144</c:v>
                </c:pt>
                <c:pt idx="3">
                  <c:v>176</c:v>
                </c:pt>
                <c:pt idx="4">
                  <c:v>200</c:v>
                </c:pt>
                <c:pt idx="5">
                  <c:v>216</c:v>
                </c:pt>
                <c:pt idx="6">
                  <c:v>224</c:v>
                </c:pt>
                <c:pt idx="7">
                  <c:v>224</c:v>
                </c:pt>
                <c:pt idx="8">
                  <c:v>216</c:v>
                </c:pt>
                <c:pt idx="9">
                  <c:v>200</c:v>
                </c:pt>
                <c:pt idx="10">
                  <c:v>176</c:v>
                </c:pt>
                <c:pt idx="11">
                  <c:v>144</c:v>
                </c:pt>
                <c:pt idx="12">
                  <c:v>104</c:v>
                </c:pt>
                <c:pt idx="13">
                  <c:v>56</c:v>
                </c:pt>
                <c:pt idx="14">
                  <c:v>0</c:v>
                </c:pt>
                <c:pt idx="15">
                  <c:v>-64</c:v>
                </c:pt>
                <c:pt idx="16">
                  <c:v>-136</c:v>
                </c:pt>
                <c:pt idx="1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4-414A-81DF-98172E767E1F}"/>
            </c:ext>
          </c:extLst>
        </c:ser>
        <c:ser>
          <c:idx val="2"/>
          <c:order val="2"/>
          <c:tx>
            <c:strRef>
              <c:f>Sheet1!$O$353</c:f>
              <c:strCache>
                <c:ptCount val="1"/>
                <c:pt idx="0">
                  <c:v>TR2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Sheet1!$L$354:$L$371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Sheet1!$O$354:$O$371</c:f>
              <c:numCache>
                <c:formatCode>"$"#,##0.00;\-"$"#,##0.00</c:formatCode>
                <c:ptCount val="18"/>
                <c:pt idx="0">
                  <c:v>96</c:v>
                </c:pt>
                <c:pt idx="1">
                  <c:v>184</c:v>
                </c:pt>
                <c:pt idx="2">
                  <c:v>264</c:v>
                </c:pt>
                <c:pt idx="3">
                  <c:v>336</c:v>
                </c:pt>
                <c:pt idx="4">
                  <c:v>400</c:v>
                </c:pt>
                <c:pt idx="5">
                  <c:v>456</c:v>
                </c:pt>
                <c:pt idx="6">
                  <c:v>504</c:v>
                </c:pt>
                <c:pt idx="7">
                  <c:v>544</c:v>
                </c:pt>
                <c:pt idx="8">
                  <c:v>576</c:v>
                </c:pt>
                <c:pt idx="9">
                  <c:v>600</c:v>
                </c:pt>
                <c:pt idx="10">
                  <c:v>616</c:v>
                </c:pt>
                <c:pt idx="11">
                  <c:v>624</c:v>
                </c:pt>
                <c:pt idx="12">
                  <c:v>624</c:v>
                </c:pt>
                <c:pt idx="13">
                  <c:v>616</c:v>
                </c:pt>
                <c:pt idx="14">
                  <c:v>600</c:v>
                </c:pt>
                <c:pt idx="15">
                  <c:v>576</c:v>
                </c:pt>
                <c:pt idx="16">
                  <c:v>544</c:v>
                </c:pt>
                <c:pt idx="1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D4-414A-81DF-98172E767E1F}"/>
            </c:ext>
          </c:extLst>
        </c:ser>
        <c:ser>
          <c:idx val="3"/>
          <c:order val="3"/>
          <c:tx>
            <c:strRef>
              <c:f>Sheet1!$P$353</c:f>
              <c:strCache>
                <c:ptCount val="1"/>
                <c:pt idx="0">
                  <c:v>ATR(1+2)</c:v>
                </c:pt>
              </c:strCache>
            </c:strRef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cat>
            <c:numRef>
              <c:f>Sheet1!$L$354:$L$371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Sheet1!$P$354:$P$371</c:f>
              <c:numCache>
                <c:formatCode>"$"#,##0.00;\-"$"#,##0.00</c:formatCode>
                <c:ptCount val="18"/>
                <c:pt idx="0">
                  <c:v>152</c:v>
                </c:pt>
                <c:pt idx="1">
                  <c:v>288</c:v>
                </c:pt>
                <c:pt idx="2">
                  <c:v>408</c:v>
                </c:pt>
                <c:pt idx="3">
                  <c:v>512</c:v>
                </c:pt>
                <c:pt idx="4">
                  <c:v>600</c:v>
                </c:pt>
                <c:pt idx="5">
                  <c:v>672</c:v>
                </c:pt>
                <c:pt idx="6">
                  <c:v>728</c:v>
                </c:pt>
                <c:pt idx="7">
                  <c:v>768</c:v>
                </c:pt>
                <c:pt idx="8">
                  <c:v>792</c:v>
                </c:pt>
                <c:pt idx="9">
                  <c:v>800</c:v>
                </c:pt>
                <c:pt idx="10">
                  <c:v>792</c:v>
                </c:pt>
                <c:pt idx="11">
                  <c:v>768</c:v>
                </c:pt>
                <c:pt idx="12">
                  <c:v>728</c:v>
                </c:pt>
                <c:pt idx="13">
                  <c:v>672</c:v>
                </c:pt>
                <c:pt idx="14">
                  <c:v>600</c:v>
                </c:pt>
                <c:pt idx="15">
                  <c:v>512</c:v>
                </c:pt>
                <c:pt idx="16">
                  <c:v>408</c:v>
                </c:pt>
                <c:pt idx="17">
                  <c:v>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CD4-414A-81DF-98172E767E1F}"/>
            </c:ext>
          </c:extLst>
        </c:ser>
        <c:ser>
          <c:idx val="4"/>
          <c:order val="4"/>
          <c:tx>
            <c:strRef>
              <c:f>Sheet1!$Q$353</c:f>
              <c:strCache>
                <c:ptCount val="1"/>
                <c:pt idx="0">
                  <c:v>TC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Sheet1!$L$354:$L$371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Sheet1!$Q$354:$Q$371</c:f>
              <c:numCache>
                <c:formatCode>"$"#,##0.00;\-"$"#,##0.00</c:formatCode>
                <c:ptCount val="18"/>
                <c:pt idx="0">
                  <c:v>620</c:v>
                </c:pt>
                <c:pt idx="1">
                  <c:v>640</c:v>
                </c:pt>
                <c:pt idx="2">
                  <c:v>660</c:v>
                </c:pt>
                <c:pt idx="3">
                  <c:v>680</c:v>
                </c:pt>
                <c:pt idx="4">
                  <c:v>700</c:v>
                </c:pt>
                <c:pt idx="5">
                  <c:v>720</c:v>
                </c:pt>
                <c:pt idx="6">
                  <c:v>740</c:v>
                </c:pt>
                <c:pt idx="7">
                  <c:v>760</c:v>
                </c:pt>
                <c:pt idx="8">
                  <c:v>780</c:v>
                </c:pt>
                <c:pt idx="9">
                  <c:v>800</c:v>
                </c:pt>
                <c:pt idx="10">
                  <c:v>820</c:v>
                </c:pt>
                <c:pt idx="11">
                  <c:v>840</c:v>
                </c:pt>
                <c:pt idx="12">
                  <c:v>860</c:v>
                </c:pt>
                <c:pt idx="13">
                  <c:v>880</c:v>
                </c:pt>
                <c:pt idx="14">
                  <c:v>900</c:v>
                </c:pt>
                <c:pt idx="15">
                  <c:v>920</c:v>
                </c:pt>
                <c:pt idx="16">
                  <c:v>940</c:v>
                </c:pt>
                <c:pt idx="17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D4-414A-81DF-98172E767E1F}"/>
            </c:ext>
          </c:extLst>
        </c:ser>
        <c:ser>
          <c:idx val="5"/>
          <c:order val="5"/>
          <c:tx>
            <c:strRef>
              <c:f>Sheet1!$R$353</c:f>
              <c:strCache>
                <c:ptCount val="1"/>
                <c:pt idx="0">
                  <c:v>DTC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Sheet1!$L$354:$L$371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Sheet1!$R$354:$R$371</c:f>
              <c:numCache>
                <c:formatCode>"$"#,##0.00;\-"$"#,##0.00</c:formatCode>
                <c:ptCount val="18"/>
                <c:pt idx="0">
                  <c:v>240</c:v>
                </c:pt>
                <c:pt idx="1">
                  <c:v>280</c:v>
                </c:pt>
                <c:pt idx="2">
                  <c:v>320</c:v>
                </c:pt>
                <c:pt idx="3">
                  <c:v>360</c:v>
                </c:pt>
                <c:pt idx="4">
                  <c:v>400</c:v>
                </c:pt>
                <c:pt idx="5">
                  <c:v>440</c:v>
                </c:pt>
                <c:pt idx="6">
                  <c:v>480</c:v>
                </c:pt>
                <c:pt idx="7">
                  <c:v>520</c:v>
                </c:pt>
                <c:pt idx="8">
                  <c:v>560</c:v>
                </c:pt>
                <c:pt idx="9">
                  <c:v>600</c:v>
                </c:pt>
                <c:pt idx="10">
                  <c:v>640</c:v>
                </c:pt>
                <c:pt idx="11">
                  <c:v>680</c:v>
                </c:pt>
                <c:pt idx="12">
                  <c:v>720</c:v>
                </c:pt>
                <c:pt idx="13">
                  <c:v>760</c:v>
                </c:pt>
                <c:pt idx="14">
                  <c:v>800</c:v>
                </c:pt>
                <c:pt idx="15">
                  <c:v>840</c:v>
                </c:pt>
                <c:pt idx="16">
                  <c:v>880</c:v>
                </c:pt>
                <c:pt idx="1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D4-414A-81DF-98172E76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249312"/>
        <c:axId val="1"/>
      </c:lineChart>
      <c:catAx>
        <c:axId val="1560249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\$#,###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560249312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844173799015446"/>
          <c:y val="0.8874000192277226"/>
          <c:w val="0.57030559763975619"/>
          <c:h val="4.77830779584158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Total and Average Costs for a Natural Monopoly</a:t>
            </a:r>
          </a:p>
        </c:rich>
      </c:tx>
      <c:layout>
        <c:manualLayout>
          <c:xMode val="edge"/>
          <c:yMode val="edge"/>
          <c:x val="0.15517751005129007"/>
          <c:y val="3.53993653625587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7704358180441903E-2"/>
          <c:y val="0.16372206480183429"/>
          <c:w val="0.8563499628756378"/>
          <c:h val="0.65046333853701732"/>
        </c:manualLayout>
      </c:layout>
      <c:lineChart>
        <c:grouping val="standard"/>
        <c:varyColors val="0"/>
        <c:ser>
          <c:idx val="0"/>
          <c:order val="0"/>
          <c:tx>
            <c:strRef>
              <c:f>Sheet1!$C$113</c:f>
              <c:strCache>
                <c:ptCount val="1"/>
                <c:pt idx="0">
                  <c:v>TC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Sheet1!$B$114:$B$123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</c:numCache>
            </c:numRef>
          </c:cat>
          <c:val>
            <c:numRef>
              <c:f>Sheet1!$C$114:$C$123</c:f>
              <c:numCache>
                <c:formatCode>"$"#,##0.00;\-"$"#,##0.00</c:formatCode>
                <c:ptCount val="10"/>
                <c:pt idx="0">
                  <c:v>480</c:v>
                </c:pt>
                <c:pt idx="1">
                  <c:v>520</c:v>
                </c:pt>
                <c:pt idx="2">
                  <c:v>560</c:v>
                </c:pt>
                <c:pt idx="3">
                  <c:v>600</c:v>
                </c:pt>
                <c:pt idx="4">
                  <c:v>640</c:v>
                </c:pt>
                <c:pt idx="5">
                  <c:v>680</c:v>
                </c:pt>
                <c:pt idx="6">
                  <c:v>720</c:v>
                </c:pt>
                <c:pt idx="7">
                  <c:v>760</c:v>
                </c:pt>
                <c:pt idx="8">
                  <c:v>800</c:v>
                </c:pt>
                <c:pt idx="9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1-344A-94C6-F4197A517607}"/>
            </c:ext>
          </c:extLst>
        </c:ser>
        <c:ser>
          <c:idx val="1"/>
          <c:order val="1"/>
          <c:tx>
            <c:strRef>
              <c:f>Sheet1!$D$113</c:f>
              <c:strCache>
                <c:ptCount val="1"/>
                <c:pt idx="0">
                  <c:v>           AC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Sheet1!$B$114:$B$123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</c:numCache>
            </c:numRef>
          </c:cat>
          <c:val>
            <c:numRef>
              <c:f>Sheet1!$D$114:$D$123</c:f>
              <c:numCache>
                <c:formatCode>"$"#,##0.00;\-"$"#,##0.00</c:formatCode>
                <c:ptCount val="10"/>
                <c:pt idx="0">
                  <c:v>240</c:v>
                </c:pt>
                <c:pt idx="1">
                  <c:v>130</c:v>
                </c:pt>
                <c:pt idx="2">
                  <c:v>93.333333333333329</c:v>
                </c:pt>
                <c:pt idx="3">
                  <c:v>75</c:v>
                </c:pt>
                <c:pt idx="4">
                  <c:v>64</c:v>
                </c:pt>
                <c:pt idx="5">
                  <c:v>56.666666666666664</c:v>
                </c:pt>
                <c:pt idx="6">
                  <c:v>51.428571428571431</c:v>
                </c:pt>
                <c:pt idx="7">
                  <c:v>47.5</c:v>
                </c:pt>
                <c:pt idx="8">
                  <c:v>44.444444444444443</c:v>
                </c:pt>
                <c:pt idx="9">
                  <c:v>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51-344A-94C6-F4197A51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27488"/>
        <c:axId val="1"/>
      </c:lineChart>
      <c:catAx>
        <c:axId val="1634927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\$#,###;\-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634927488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633354159925867"/>
          <c:y val="0.91153365808588827"/>
          <c:w val="0.33334428085091938"/>
          <c:h val="4.42492067031984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88</xdr:row>
      <xdr:rowOff>63500</xdr:rowOff>
    </xdr:from>
    <xdr:to>
      <xdr:col>5</xdr:col>
      <xdr:colOff>914400</xdr:colOff>
      <xdr:row>104</xdr:row>
      <xdr:rowOff>76200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A5A9C076-5FDC-BC4F-86A8-7F69561F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241300</xdr:colOff>
      <xdr:row>249</xdr:row>
      <xdr:rowOff>0</xdr:rowOff>
    </xdr:from>
    <xdr:to>
      <xdr:col>3</xdr:col>
      <xdr:colOff>965200</xdr:colOff>
      <xdr:row>249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4C3F01B7-C934-DB49-A3CC-FA06A7A2E263}"/>
            </a:ext>
          </a:extLst>
        </xdr:cNvPr>
        <xdr:cNvSpPr>
          <a:spLocks noChangeShapeType="1"/>
        </xdr:cNvSpPr>
      </xdr:nvSpPr>
      <xdr:spPr bwMode="auto">
        <a:xfrm>
          <a:off x="2552700" y="52984400"/>
          <a:ext cx="7239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241300</xdr:colOff>
      <xdr:row>252</xdr:row>
      <xdr:rowOff>0</xdr:rowOff>
    </xdr:from>
    <xdr:to>
      <xdr:col>3</xdr:col>
      <xdr:colOff>965200</xdr:colOff>
      <xdr:row>252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686D73B6-FF8A-044A-BA9F-9ECFB2C0E255}"/>
            </a:ext>
          </a:extLst>
        </xdr:cNvPr>
        <xdr:cNvSpPr>
          <a:spLocks noChangeShapeType="1"/>
        </xdr:cNvSpPr>
      </xdr:nvSpPr>
      <xdr:spPr bwMode="auto">
        <a:xfrm>
          <a:off x="2552700" y="53708300"/>
          <a:ext cx="7239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279400</xdr:colOff>
      <xdr:row>257</xdr:row>
      <xdr:rowOff>12700</xdr:rowOff>
    </xdr:from>
    <xdr:to>
      <xdr:col>3</xdr:col>
      <xdr:colOff>1003300</xdr:colOff>
      <xdr:row>257</xdr:row>
      <xdr:rowOff>12700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E2F2CF13-1D74-1D43-ADE5-820FDAA289D6}"/>
            </a:ext>
          </a:extLst>
        </xdr:cNvPr>
        <xdr:cNvSpPr>
          <a:spLocks noChangeShapeType="1"/>
        </xdr:cNvSpPr>
      </xdr:nvSpPr>
      <xdr:spPr bwMode="auto">
        <a:xfrm>
          <a:off x="2590800" y="54749700"/>
          <a:ext cx="7239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279400</xdr:colOff>
      <xdr:row>262</xdr:row>
      <xdr:rowOff>12700</xdr:rowOff>
    </xdr:from>
    <xdr:to>
      <xdr:col>3</xdr:col>
      <xdr:colOff>1003300</xdr:colOff>
      <xdr:row>262</xdr:row>
      <xdr:rowOff>12700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D8021FD2-DC7A-7F4D-842F-3C36CA49D664}"/>
            </a:ext>
          </a:extLst>
        </xdr:cNvPr>
        <xdr:cNvSpPr>
          <a:spLocks noChangeShapeType="1"/>
        </xdr:cNvSpPr>
      </xdr:nvSpPr>
      <xdr:spPr bwMode="auto">
        <a:xfrm>
          <a:off x="2590800" y="55803800"/>
          <a:ext cx="7239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63500</xdr:colOff>
      <xdr:row>321</xdr:row>
      <xdr:rowOff>63500</xdr:rowOff>
    </xdr:from>
    <xdr:to>
      <xdr:col>9</xdr:col>
      <xdr:colOff>88900</xdr:colOff>
      <xdr:row>338</xdr:row>
      <xdr:rowOff>152400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E069AB41-CF3B-1D4F-88DF-6A9AC5872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139700</xdr:colOff>
      <xdr:row>112</xdr:row>
      <xdr:rowOff>12700</xdr:rowOff>
    </xdr:from>
    <xdr:to>
      <xdr:col>8</xdr:col>
      <xdr:colOff>977900</xdr:colOff>
      <xdr:row>126</xdr:row>
      <xdr:rowOff>12700</xdr:rowOff>
    </xdr:to>
    <xdr:graphicFrame macro="">
      <xdr:nvGraphicFramePr>
        <xdr:cNvPr id="1042" name="Chart 18">
          <a:extLst>
            <a:ext uri="{FF2B5EF4-FFF2-40B4-BE49-F238E27FC236}">
              <a16:creationId xmlns:a16="http://schemas.microsoft.com/office/drawing/2014/main" id="{2D919B99-CA04-3B45-831A-88FC20954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9"/>
  <sheetViews>
    <sheetView tabSelected="1" topLeftCell="B315" zoomScale="140" workbookViewId="0">
      <selection activeCell="H341" sqref="H341"/>
    </sheetView>
  </sheetViews>
  <sheetFormatPr baseColWidth="10" defaultRowHeight="16"/>
  <cols>
    <col min="1" max="1" width="5.28515625" style="2" customWidth="1"/>
    <col min="2" max="2" width="4.42578125" style="4" customWidth="1"/>
    <col min="3" max="3" width="16.28515625" style="3" customWidth="1"/>
    <col min="4" max="4" width="16.28515625" style="6" customWidth="1"/>
    <col min="5" max="5" width="8.140625" style="6" customWidth="1"/>
    <col min="6" max="8" width="10.7109375" style="6"/>
    <col min="9" max="9" width="11.85546875" style="6" customWidth="1"/>
    <col min="10" max="10" width="6.140625" style="6" customWidth="1"/>
    <col min="11" max="11" width="4.28515625" style="6" customWidth="1"/>
    <col min="12" max="17" width="1.7109375" style="6" customWidth="1"/>
    <col min="18" max="18" width="8.140625" style="6" customWidth="1"/>
    <col min="19" max="19" width="7.85546875" style="6" customWidth="1"/>
    <col min="20" max="20" width="9.5703125" style="6" customWidth="1"/>
    <col min="21" max="21" width="9.140625" style="6" customWidth="1"/>
    <col min="22" max="22" width="8.28515625" style="6" customWidth="1"/>
    <col min="23" max="23" width="8.42578125" style="6" customWidth="1"/>
    <col min="24" max="24" width="4" style="6" customWidth="1"/>
    <col min="25" max="16384" width="10.7109375" style="6"/>
  </cols>
  <sheetData>
    <row r="1" spans="1:10" ht="18" thickBot="1">
      <c r="C1" s="5"/>
      <c r="H1"/>
    </row>
    <row r="2" spans="1:10" ht="18" thickBot="1">
      <c r="C2" s="97"/>
      <c r="D2" s="98"/>
      <c r="E2" s="99" t="s">
        <v>112</v>
      </c>
      <c r="F2" s="98"/>
      <c r="G2" s="98"/>
      <c r="H2" s="100"/>
      <c r="J2" s="5"/>
    </row>
    <row r="3" spans="1:10">
      <c r="B3" s="101" t="s">
        <v>5</v>
      </c>
      <c r="F3" s="1"/>
      <c r="I3" s="2" t="s">
        <v>4</v>
      </c>
    </row>
    <row r="4" spans="1:10">
      <c r="A4" s="2" t="s">
        <v>113</v>
      </c>
      <c r="B4" s="7" t="s">
        <v>114</v>
      </c>
    </row>
    <row r="5" spans="1:10">
      <c r="B5" s="3" t="s">
        <v>115</v>
      </c>
      <c r="C5"/>
    </row>
    <row r="6" spans="1:10">
      <c r="B6" s="3" t="s">
        <v>180</v>
      </c>
      <c r="C6"/>
    </row>
    <row r="7" spans="1:10">
      <c r="B7" s="3" t="s">
        <v>181</v>
      </c>
      <c r="C7"/>
    </row>
    <row r="8" spans="1:10">
      <c r="B8" s="3" t="s">
        <v>182</v>
      </c>
      <c r="C8"/>
    </row>
    <row r="9" spans="1:10">
      <c r="B9" s="3" t="s">
        <v>183</v>
      </c>
      <c r="C9"/>
    </row>
    <row r="10" spans="1:10">
      <c r="B10" s="3" t="s">
        <v>184</v>
      </c>
      <c r="C10"/>
    </row>
    <row r="11" spans="1:10">
      <c r="B11" s="3" t="s">
        <v>122</v>
      </c>
      <c r="C11"/>
    </row>
    <row r="12" spans="1:10">
      <c r="B12" s="3" t="s">
        <v>123</v>
      </c>
      <c r="C12"/>
    </row>
    <row r="13" spans="1:10">
      <c r="B13" s="3" t="s">
        <v>124</v>
      </c>
      <c r="C13"/>
    </row>
    <row r="14" spans="1:10">
      <c r="B14" s="3" t="s">
        <v>125</v>
      </c>
      <c r="C14"/>
    </row>
    <row r="15" spans="1:10">
      <c r="B15" s="3" t="s">
        <v>126</v>
      </c>
      <c r="C15"/>
    </row>
    <row r="16" spans="1:10">
      <c r="B16" s="3" t="s">
        <v>201</v>
      </c>
      <c r="C16"/>
    </row>
    <row r="17" spans="2:9">
      <c r="B17" s="3" t="s">
        <v>235</v>
      </c>
      <c r="C17"/>
    </row>
    <row r="18" spans="2:9" ht="17" thickBot="1">
      <c r="B18" s="4" t="s">
        <v>236</v>
      </c>
    </row>
    <row r="19" spans="2:9" ht="17" thickBot="1">
      <c r="C19" s="6"/>
      <c r="D19" s="102"/>
      <c r="E19" s="99" t="s">
        <v>237</v>
      </c>
      <c r="F19" s="98"/>
      <c r="G19" s="100"/>
      <c r="I19"/>
    </row>
    <row r="20" spans="2:9" ht="17" thickBot="1">
      <c r="B20" s="2"/>
      <c r="F20" s="1" t="s">
        <v>238</v>
      </c>
      <c r="G20" s="1" t="s">
        <v>239</v>
      </c>
      <c r="I20"/>
    </row>
    <row r="21" spans="2:9">
      <c r="B21" s="2"/>
      <c r="C21" s="8"/>
      <c r="D21" s="9"/>
      <c r="E21" s="10" t="s">
        <v>240</v>
      </c>
      <c r="F21" s="11">
        <v>600</v>
      </c>
      <c r="G21" s="12">
        <v>440</v>
      </c>
      <c r="H21" s="13"/>
      <c r="I21"/>
    </row>
    <row r="22" spans="2:9">
      <c r="B22" s="2"/>
      <c r="C22" s="14"/>
      <c r="E22" s="15" t="s">
        <v>241</v>
      </c>
      <c r="F22" s="16">
        <v>20</v>
      </c>
      <c r="G22" s="17">
        <v>20</v>
      </c>
      <c r="H22" s="18" t="s">
        <v>242</v>
      </c>
      <c r="I22"/>
    </row>
    <row r="23" spans="2:9">
      <c r="B23" s="2"/>
      <c r="C23" s="14"/>
      <c r="E23" s="15" t="s">
        <v>243</v>
      </c>
      <c r="F23" s="16">
        <v>40</v>
      </c>
      <c r="G23" s="17">
        <v>36.75</v>
      </c>
      <c r="H23" s="19"/>
      <c r="I23"/>
    </row>
    <row r="24" spans="2:9">
      <c r="B24" s="2"/>
      <c r="C24" s="14"/>
      <c r="E24" s="15" t="s">
        <v>244</v>
      </c>
      <c r="F24" s="20">
        <f>-0.5</f>
        <v>-0.5</v>
      </c>
      <c r="G24" s="17">
        <f>-0.45</f>
        <v>-0.45</v>
      </c>
      <c r="H24" s="18" t="s">
        <v>245</v>
      </c>
      <c r="I24"/>
    </row>
    <row r="25" spans="2:9">
      <c r="B25" s="2"/>
      <c r="C25" s="14"/>
      <c r="E25" s="15" t="s">
        <v>246</v>
      </c>
      <c r="F25" s="16">
        <v>460</v>
      </c>
      <c r="G25" s="17">
        <v>460</v>
      </c>
      <c r="H25" s="18"/>
      <c r="I25"/>
    </row>
    <row r="26" spans="2:9">
      <c r="B26" s="2"/>
      <c r="C26" s="14"/>
      <c r="E26" s="15" t="s">
        <v>247</v>
      </c>
      <c r="F26" s="16">
        <v>25</v>
      </c>
      <c r="G26" s="17">
        <v>25</v>
      </c>
      <c r="H26" s="18" t="s">
        <v>242</v>
      </c>
      <c r="I26"/>
    </row>
    <row r="27" spans="2:9">
      <c r="B27" s="2"/>
      <c r="C27" s="14"/>
      <c r="E27" s="15" t="s">
        <v>248</v>
      </c>
      <c r="F27" s="16">
        <v>15</v>
      </c>
      <c r="G27" s="17">
        <v>15.75</v>
      </c>
      <c r="H27" s="18"/>
      <c r="I27"/>
    </row>
    <row r="28" spans="2:9">
      <c r="B28" s="2"/>
      <c r="C28" s="14"/>
      <c r="E28" s="15" t="s">
        <v>249</v>
      </c>
      <c r="F28" s="20">
        <v>-0.25</v>
      </c>
      <c r="G28" s="21">
        <v>-0.25</v>
      </c>
      <c r="H28" s="18" t="s">
        <v>250</v>
      </c>
      <c r="I28"/>
    </row>
    <row r="29" spans="2:9">
      <c r="B29" s="2"/>
      <c r="C29" s="14"/>
      <c r="E29" s="15" t="s">
        <v>251</v>
      </c>
      <c r="F29" s="20">
        <v>25</v>
      </c>
      <c r="G29" s="21">
        <v>21</v>
      </c>
      <c r="H29" s="18"/>
      <c r="I29"/>
    </row>
    <row r="30" spans="2:9">
      <c r="B30" s="2"/>
      <c r="C30" s="14"/>
      <c r="E30" s="15" t="s">
        <v>252</v>
      </c>
      <c r="F30" s="20">
        <f>F24-F28</f>
        <v>-0.25</v>
      </c>
      <c r="G30" s="21">
        <v>-0.2</v>
      </c>
      <c r="H30" s="18" t="s">
        <v>178</v>
      </c>
      <c r="I30"/>
    </row>
    <row r="31" spans="2:9">
      <c r="B31" s="2"/>
      <c r="C31" s="14"/>
      <c r="E31" s="15" t="s">
        <v>179</v>
      </c>
      <c r="F31" s="20">
        <v>200</v>
      </c>
      <c r="G31" s="21">
        <v>200</v>
      </c>
      <c r="H31" s="18"/>
      <c r="I31"/>
    </row>
    <row r="32" spans="2:9" ht="17" thickBot="1">
      <c r="B32" s="2"/>
      <c r="C32" s="22"/>
      <c r="D32" s="23"/>
      <c r="E32" s="24" t="s">
        <v>185</v>
      </c>
      <c r="F32" s="25">
        <v>40</v>
      </c>
      <c r="G32" s="26">
        <v>40</v>
      </c>
      <c r="H32" s="27" t="s">
        <v>242</v>
      </c>
      <c r="I32"/>
    </row>
    <row r="33" spans="1:19">
      <c r="C33" s="28"/>
      <c r="E33" s="15"/>
      <c r="F33" s="29"/>
      <c r="G33" s="30"/>
      <c r="H33" s="31"/>
    </row>
    <row r="34" spans="1:19">
      <c r="A34" s="2" t="s">
        <v>191</v>
      </c>
      <c r="B34" s="7" t="s">
        <v>192</v>
      </c>
    </row>
    <row r="35" spans="1:19">
      <c r="B35" s="3" t="s">
        <v>193</v>
      </c>
      <c r="C35"/>
    </row>
    <row r="36" spans="1:19">
      <c r="B36" s="3" t="s">
        <v>194</v>
      </c>
      <c r="C36"/>
      <c r="J36" s="111"/>
      <c r="K36" s="111"/>
      <c r="L36" s="111"/>
      <c r="M36" s="111"/>
      <c r="N36" s="111"/>
      <c r="O36" s="112" t="s">
        <v>186</v>
      </c>
      <c r="P36" s="111"/>
      <c r="Q36" s="111"/>
      <c r="R36" s="111"/>
      <c r="S36" s="111"/>
    </row>
    <row r="37" spans="1:19" ht="17" thickBot="1">
      <c r="J37" s="111"/>
      <c r="K37" s="111"/>
      <c r="L37" s="111"/>
      <c r="M37" s="112" t="s">
        <v>187</v>
      </c>
      <c r="N37" s="112" t="s">
        <v>188</v>
      </c>
      <c r="O37" s="112" t="s">
        <v>189</v>
      </c>
      <c r="P37" s="112" t="s">
        <v>190</v>
      </c>
      <c r="Q37" s="111"/>
      <c r="R37" s="111"/>
      <c r="S37" s="111"/>
    </row>
    <row r="38" spans="1:19" ht="17" thickBot="1">
      <c r="C38" s="34">
        <v>1</v>
      </c>
      <c r="D38" s="35" t="s">
        <v>195</v>
      </c>
      <c r="E38" s="36">
        <f>F21</f>
        <v>600</v>
      </c>
      <c r="F38" s="36">
        <f>F22</f>
        <v>20</v>
      </c>
      <c r="G38" s="37" t="s">
        <v>242</v>
      </c>
      <c r="J38" s="111"/>
      <c r="K38" s="111"/>
      <c r="L38" s="113">
        <v>1</v>
      </c>
      <c r="M38" s="114">
        <v>460</v>
      </c>
      <c r="N38" s="114">
        <v>79.444444444444443</v>
      </c>
      <c r="O38" s="114">
        <f t="shared" ref="O38:O62" si="0">$E$38+$F$38*L38</f>
        <v>620</v>
      </c>
      <c r="P38" s="114">
        <f t="shared" ref="P38:P62" si="1">$E$51*L38+$G$51*(L38^2)</f>
        <v>78</v>
      </c>
      <c r="Q38" s="114"/>
      <c r="R38" s="114"/>
      <c r="S38" s="114"/>
    </row>
    <row r="39" spans="1:19">
      <c r="J39" s="111"/>
      <c r="K39" s="111"/>
      <c r="L39" s="113">
        <f t="shared" ref="L39:L62" si="2">L38+1</f>
        <v>2</v>
      </c>
      <c r="M39" s="114">
        <v>480</v>
      </c>
      <c r="N39" s="114">
        <v>154.44444444444446</v>
      </c>
      <c r="O39" s="114">
        <f t="shared" si="0"/>
        <v>640</v>
      </c>
      <c r="P39" s="114">
        <f t="shared" si="1"/>
        <v>152</v>
      </c>
      <c r="Q39" s="114"/>
      <c r="R39" s="114"/>
      <c r="S39" s="114"/>
    </row>
    <row r="40" spans="1:19">
      <c r="B40" s="3" t="s">
        <v>196</v>
      </c>
      <c r="C40"/>
      <c r="J40" s="111"/>
      <c r="K40" s="111"/>
      <c r="L40" s="113">
        <f t="shared" si="2"/>
        <v>3</v>
      </c>
      <c r="M40" s="114">
        <v>500</v>
      </c>
      <c r="N40" s="114">
        <v>225</v>
      </c>
      <c r="O40" s="114">
        <f t="shared" si="0"/>
        <v>660</v>
      </c>
      <c r="P40" s="114">
        <f t="shared" si="1"/>
        <v>222</v>
      </c>
      <c r="Q40" s="114"/>
      <c r="R40" s="114"/>
      <c r="S40" s="114"/>
    </row>
    <row r="41" spans="1:19" ht="17" thickBot="1">
      <c r="J41" s="111"/>
      <c r="K41" s="111"/>
      <c r="L41" s="113">
        <f t="shared" si="2"/>
        <v>4</v>
      </c>
      <c r="M41" s="114">
        <v>520</v>
      </c>
      <c r="N41" s="114">
        <v>291.11111111111114</v>
      </c>
      <c r="O41" s="114">
        <f t="shared" si="0"/>
        <v>680</v>
      </c>
      <c r="P41" s="114">
        <f t="shared" si="1"/>
        <v>288</v>
      </c>
      <c r="Q41" s="114"/>
      <c r="R41" s="114"/>
      <c r="S41" s="114"/>
    </row>
    <row r="42" spans="1:19" ht="17" thickBot="1">
      <c r="C42" s="34">
        <v>2</v>
      </c>
      <c r="D42" s="35" t="s">
        <v>197</v>
      </c>
      <c r="E42" s="36">
        <f>F23</f>
        <v>40</v>
      </c>
      <c r="F42" s="36">
        <f>F24</f>
        <v>-0.5</v>
      </c>
      <c r="G42" s="37" t="s">
        <v>245</v>
      </c>
      <c r="J42" s="111"/>
      <c r="K42" s="111"/>
      <c r="L42" s="113">
        <f t="shared" si="2"/>
        <v>5</v>
      </c>
      <c r="M42" s="114">
        <v>540</v>
      </c>
      <c r="N42" s="114">
        <v>352.77777777777783</v>
      </c>
      <c r="O42" s="114">
        <f t="shared" si="0"/>
        <v>700</v>
      </c>
      <c r="P42" s="114">
        <f t="shared" si="1"/>
        <v>350</v>
      </c>
      <c r="Q42" s="114"/>
      <c r="R42" s="114"/>
      <c r="S42" s="114"/>
    </row>
    <row r="43" spans="1:19">
      <c r="J43" s="111"/>
      <c r="K43" s="111"/>
      <c r="L43" s="113">
        <f t="shared" si="2"/>
        <v>6</v>
      </c>
      <c r="M43" s="114">
        <v>560</v>
      </c>
      <c r="N43" s="114">
        <v>410</v>
      </c>
      <c r="O43" s="114">
        <f t="shared" si="0"/>
        <v>720</v>
      </c>
      <c r="P43" s="114">
        <f t="shared" si="1"/>
        <v>408</v>
      </c>
      <c r="Q43" s="114"/>
      <c r="R43" s="114"/>
      <c r="S43" s="114"/>
    </row>
    <row r="44" spans="1:19">
      <c r="B44" s="3" t="s">
        <v>198</v>
      </c>
      <c r="C44"/>
      <c r="J44" s="111"/>
      <c r="K44" s="111"/>
      <c r="L44" s="113">
        <f t="shared" si="2"/>
        <v>7</v>
      </c>
      <c r="M44" s="114">
        <v>580</v>
      </c>
      <c r="N44" s="114">
        <v>462.77777777777783</v>
      </c>
      <c r="O44" s="114">
        <f t="shared" si="0"/>
        <v>740</v>
      </c>
      <c r="P44" s="114">
        <f t="shared" si="1"/>
        <v>462</v>
      </c>
      <c r="Q44" s="114"/>
      <c r="R44" s="114"/>
      <c r="S44" s="114"/>
    </row>
    <row r="45" spans="1:19">
      <c r="B45" s="3" t="s">
        <v>199</v>
      </c>
      <c r="C45"/>
      <c r="J45" s="111"/>
      <c r="K45" s="111"/>
      <c r="L45" s="113">
        <f t="shared" si="2"/>
        <v>8</v>
      </c>
      <c r="M45" s="114">
        <v>600</v>
      </c>
      <c r="N45" s="114">
        <v>511.11111111111114</v>
      </c>
      <c r="O45" s="114">
        <f t="shared" si="0"/>
        <v>760</v>
      </c>
      <c r="P45" s="114">
        <f t="shared" si="1"/>
        <v>512</v>
      </c>
      <c r="Q45" s="114"/>
      <c r="R45" s="114"/>
      <c r="S45" s="114"/>
    </row>
    <row r="46" spans="1:19" ht="17" thickBot="1">
      <c r="J46" s="111"/>
      <c r="K46" s="111"/>
      <c r="L46" s="113">
        <f t="shared" si="2"/>
        <v>9</v>
      </c>
      <c r="M46" s="114">
        <v>620</v>
      </c>
      <c r="N46" s="114">
        <v>555</v>
      </c>
      <c r="O46" s="114">
        <f t="shared" si="0"/>
        <v>780</v>
      </c>
      <c r="P46" s="114">
        <f t="shared" si="1"/>
        <v>558</v>
      </c>
      <c r="Q46" s="114"/>
      <c r="R46" s="114"/>
      <c r="S46" s="114"/>
    </row>
    <row r="47" spans="1:19" ht="17" thickBot="1">
      <c r="C47" s="34">
        <v>3</v>
      </c>
      <c r="D47" s="35" t="s">
        <v>200</v>
      </c>
      <c r="E47" s="38">
        <f>-(E42/F24)</f>
        <v>80</v>
      </c>
      <c r="F47" s="38">
        <f>1/F42</f>
        <v>-2</v>
      </c>
      <c r="G47" s="37" t="s">
        <v>242</v>
      </c>
      <c r="J47" s="111"/>
      <c r="K47" s="111"/>
      <c r="L47" s="113">
        <f t="shared" si="2"/>
        <v>10</v>
      </c>
      <c r="M47" s="114">
        <v>640</v>
      </c>
      <c r="N47" s="114">
        <v>594.44444444444457</v>
      </c>
      <c r="O47" s="114">
        <f t="shared" si="0"/>
        <v>800</v>
      </c>
      <c r="P47" s="114">
        <f t="shared" si="1"/>
        <v>600</v>
      </c>
      <c r="Q47" s="114"/>
      <c r="R47" s="114"/>
      <c r="S47" s="114"/>
    </row>
    <row r="48" spans="1:19">
      <c r="J48" s="111"/>
      <c r="K48" s="111"/>
      <c r="L48" s="113">
        <f t="shared" si="2"/>
        <v>11</v>
      </c>
      <c r="M48" s="114">
        <v>660</v>
      </c>
      <c r="N48" s="114">
        <v>629.44444444444446</v>
      </c>
      <c r="O48" s="114">
        <f t="shared" si="0"/>
        <v>820</v>
      </c>
      <c r="P48" s="114">
        <f t="shared" si="1"/>
        <v>638</v>
      </c>
      <c r="Q48" s="114"/>
      <c r="R48" s="114"/>
      <c r="S48" s="114"/>
    </row>
    <row r="49" spans="2:19">
      <c r="B49" s="3" t="s">
        <v>208</v>
      </c>
      <c r="C49"/>
      <c r="J49" s="111"/>
      <c r="K49" s="111"/>
      <c r="L49" s="113">
        <f t="shared" si="2"/>
        <v>12</v>
      </c>
      <c r="M49" s="114">
        <v>680</v>
      </c>
      <c r="N49" s="114">
        <v>660</v>
      </c>
      <c r="O49" s="114">
        <f t="shared" si="0"/>
        <v>840</v>
      </c>
      <c r="P49" s="114">
        <f t="shared" si="1"/>
        <v>672</v>
      </c>
      <c r="Q49" s="114"/>
      <c r="R49" s="114"/>
      <c r="S49" s="114"/>
    </row>
    <row r="50" spans="2:19" ht="17" thickBot="1">
      <c r="J50" s="111"/>
      <c r="K50" s="111"/>
      <c r="L50" s="113">
        <f t="shared" si="2"/>
        <v>13</v>
      </c>
      <c r="M50" s="114">
        <v>700</v>
      </c>
      <c r="N50" s="114">
        <v>686.11111111111109</v>
      </c>
      <c r="O50" s="114">
        <f t="shared" si="0"/>
        <v>860</v>
      </c>
      <c r="P50" s="114">
        <f t="shared" si="1"/>
        <v>702</v>
      </c>
      <c r="Q50" s="114"/>
      <c r="R50" s="114"/>
      <c r="S50" s="114"/>
    </row>
    <row r="51" spans="2:19" ht="17" thickBot="1">
      <c r="C51" s="34">
        <v>4</v>
      </c>
      <c r="D51" s="35" t="s">
        <v>209</v>
      </c>
      <c r="E51" s="38">
        <f>E47</f>
        <v>80</v>
      </c>
      <c r="F51" s="36" t="s">
        <v>210</v>
      </c>
      <c r="G51" s="38">
        <f>F47</f>
        <v>-2</v>
      </c>
      <c r="H51" s="37" t="s">
        <v>211</v>
      </c>
      <c r="J51" s="111"/>
      <c r="K51" s="111"/>
      <c r="L51" s="113">
        <f t="shared" si="2"/>
        <v>14</v>
      </c>
      <c r="M51" s="114">
        <v>720</v>
      </c>
      <c r="N51" s="114">
        <v>707.77777777777783</v>
      </c>
      <c r="O51" s="114">
        <f t="shared" si="0"/>
        <v>880</v>
      </c>
      <c r="P51" s="114">
        <f t="shared" si="1"/>
        <v>728</v>
      </c>
      <c r="Q51" s="114"/>
      <c r="R51" s="114"/>
      <c r="S51" s="114"/>
    </row>
    <row r="52" spans="2:19">
      <c r="J52" s="111"/>
      <c r="K52" s="111"/>
      <c r="L52" s="113">
        <f t="shared" si="2"/>
        <v>15</v>
      </c>
      <c r="M52" s="114">
        <v>740</v>
      </c>
      <c r="N52" s="114">
        <v>725</v>
      </c>
      <c r="O52" s="114">
        <f t="shared" si="0"/>
        <v>900</v>
      </c>
      <c r="P52" s="114">
        <f t="shared" si="1"/>
        <v>750</v>
      </c>
      <c r="Q52" s="114"/>
      <c r="R52" s="114"/>
      <c r="S52" s="114"/>
    </row>
    <row r="53" spans="2:19">
      <c r="B53" s="3" t="s">
        <v>212</v>
      </c>
      <c r="C53"/>
      <c r="J53" s="111"/>
      <c r="K53" s="111"/>
      <c r="L53" s="113">
        <f t="shared" si="2"/>
        <v>16</v>
      </c>
      <c r="M53" s="114">
        <v>760</v>
      </c>
      <c r="N53" s="114">
        <v>737.77777777777783</v>
      </c>
      <c r="O53" s="114">
        <f t="shared" si="0"/>
        <v>920</v>
      </c>
      <c r="P53" s="114">
        <f t="shared" si="1"/>
        <v>768</v>
      </c>
      <c r="Q53" s="114"/>
      <c r="R53" s="114"/>
      <c r="S53" s="114"/>
    </row>
    <row r="54" spans="2:19">
      <c r="B54" s="3" t="s">
        <v>213</v>
      </c>
      <c r="C54"/>
      <c r="J54" s="111"/>
      <c r="K54" s="111"/>
      <c r="L54" s="113">
        <f t="shared" si="2"/>
        <v>17</v>
      </c>
      <c r="M54" s="114">
        <v>780</v>
      </c>
      <c r="N54" s="114">
        <v>746.1111111111112</v>
      </c>
      <c r="O54" s="114">
        <f t="shared" si="0"/>
        <v>940</v>
      </c>
      <c r="P54" s="114">
        <f t="shared" si="1"/>
        <v>782</v>
      </c>
      <c r="Q54" s="114"/>
      <c r="R54" s="114"/>
      <c r="S54" s="114"/>
    </row>
    <row r="55" spans="2:19">
      <c r="B55" s="3" t="s">
        <v>214</v>
      </c>
      <c r="C55"/>
      <c r="J55" s="111"/>
      <c r="K55" s="111"/>
      <c r="L55" s="113">
        <f t="shared" si="2"/>
        <v>18</v>
      </c>
      <c r="M55" s="114">
        <v>800</v>
      </c>
      <c r="N55" s="114">
        <v>750</v>
      </c>
      <c r="O55" s="114">
        <f t="shared" si="0"/>
        <v>960</v>
      </c>
      <c r="P55" s="114">
        <f t="shared" si="1"/>
        <v>792</v>
      </c>
      <c r="Q55" s="114"/>
      <c r="R55" s="114"/>
      <c r="S55" s="114"/>
    </row>
    <row r="56" spans="2:19" ht="17" thickBot="1">
      <c r="J56" s="111"/>
      <c r="K56" s="111"/>
      <c r="L56" s="113">
        <f t="shared" si="2"/>
        <v>19</v>
      </c>
      <c r="M56" s="114">
        <v>820</v>
      </c>
      <c r="N56" s="114">
        <v>749.44444444444446</v>
      </c>
      <c r="O56" s="114">
        <f t="shared" si="0"/>
        <v>980</v>
      </c>
      <c r="P56" s="114">
        <f t="shared" si="1"/>
        <v>798</v>
      </c>
      <c r="Q56" s="114"/>
      <c r="R56" s="114"/>
      <c r="S56" s="114"/>
    </row>
    <row r="57" spans="2:19" ht="21" customHeight="1" thickBot="1">
      <c r="C57" s="34">
        <v>5</v>
      </c>
      <c r="D57" s="39" t="s">
        <v>215</v>
      </c>
      <c r="E57" s="37">
        <f>F38</f>
        <v>20</v>
      </c>
      <c r="J57" s="111"/>
      <c r="K57" s="111"/>
      <c r="L57" s="113">
        <f t="shared" si="2"/>
        <v>20</v>
      </c>
      <c r="M57" s="114">
        <v>840</v>
      </c>
      <c r="N57" s="114">
        <v>744.44444444444457</v>
      </c>
      <c r="O57" s="114">
        <f t="shared" si="0"/>
        <v>1000</v>
      </c>
      <c r="P57" s="114">
        <f t="shared" si="1"/>
        <v>800</v>
      </c>
      <c r="Q57" s="114"/>
      <c r="R57" s="114"/>
      <c r="S57" s="114"/>
    </row>
    <row r="58" spans="2:19">
      <c r="J58" s="111"/>
      <c r="K58" s="111"/>
      <c r="L58" s="113">
        <f t="shared" si="2"/>
        <v>21</v>
      </c>
      <c r="M58" s="114">
        <v>860</v>
      </c>
      <c r="N58" s="114">
        <v>735</v>
      </c>
      <c r="O58" s="114">
        <f t="shared" si="0"/>
        <v>1020</v>
      </c>
      <c r="P58" s="114">
        <f t="shared" si="1"/>
        <v>798</v>
      </c>
      <c r="Q58" s="114"/>
      <c r="R58" s="114"/>
      <c r="S58" s="114"/>
    </row>
    <row r="59" spans="2:19">
      <c r="B59" s="3" t="s">
        <v>216</v>
      </c>
      <c r="C59"/>
      <c r="J59" s="111"/>
      <c r="K59" s="111"/>
      <c r="L59" s="113">
        <f t="shared" si="2"/>
        <v>22</v>
      </c>
      <c r="M59" s="114">
        <v>880</v>
      </c>
      <c r="N59" s="114">
        <v>721.11111111111109</v>
      </c>
      <c r="O59" s="114">
        <f t="shared" si="0"/>
        <v>1040</v>
      </c>
      <c r="P59" s="114">
        <f t="shared" si="1"/>
        <v>792</v>
      </c>
      <c r="Q59" s="114"/>
      <c r="R59" s="114"/>
      <c r="S59" s="114"/>
    </row>
    <row r="60" spans="2:19">
      <c r="B60" s="3" t="s">
        <v>217</v>
      </c>
      <c r="C60"/>
      <c r="J60" s="111"/>
      <c r="K60" s="111"/>
      <c r="L60" s="113">
        <f t="shared" si="2"/>
        <v>23</v>
      </c>
      <c r="M60" s="114">
        <v>900</v>
      </c>
      <c r="N60" s="114">
        <v>702.77777777777783</v>
      </c>
      <c r="O60" s="114">
        <f t="shared" si="0"/>
        <v>1060</v>
      </c>
      <c r="P60" s="114">
        <f t="shared" si="1"/>
        <v>782</v>
      </c>
      <c r="Q60" s="114"/>
      <c r="R60" s="114"/>
      <c r="S60" s="114"/>
    </row>
    <row r="61" spans="2:19" ht="17" thickBot="1">
      <c r="J61" s="111"/>
      <c r="K61" s="111"/>
      <c r="L61" s="113">
        <f t="shared" si="2"/>
        <v>24</v>
      </c>
      <c r="M61" s="114">
        <v>920</v>
      </c>
      <c r="N61" s="114">
        <v>680</v>
      </c>
      <c r="O61" s="114">
        <f t="shared" si="0"/>
        <v>1080</v>
      </c>
      <c r="P61" s="114">
        <f t="shared" si="1"/>
        <v>768</v>
      </c>
      <c r="Q61" s="114"/>
      <c r="R61" s="114"/>
      <c r="S61" s="114"/>
    </row>
    <row r="62" spans="2:19" ht="18" customHeight="1" thickBot="1">
      <c r="C62" s="34">
        <v>6</v>
      </c>
      <c r="D62" s="39" t="s">
        <v>218</v>
      </c>
      <c r="E62" s="38">
        <f>E51</f>
        <v>80</v>
      </c>
      <c r="F62" s="38">
        <f>2*G51</f>
        <v>-4</v>
      </c>
      <c r="G62" s="37" t="s">
        <v>242</v>
      </c>
      <c r="J62" s="111"/>
      <c r="K62" s="111"/>
      <c r="L62" s="113">
        <f t="shared" si="2"/>
        <v>25</v>
      </c>
      <c r="M62" s="114">
        <v>940</v>
      </c>
      <c r="N62" s="114">
        <v>652.77777777777783</v>
      </c>
      <c r="O62" s="114">
        <f t="shared" si="0"/>
        <v>1100</v>
      </c>
      <c r="P62" s="114">
        <f t="shared" si="1"/>
        <v>750</v>
      </c>
      <c r="Q62" s="114"/>
      <c r="R62" s="114"/>
      <c r="S62" s="114"/>
    </row>
    <row r="63" spans="2:19">
      <c r="O63" s="33"/>
      <c r="P63" s="33"/>
      <c r="Q63" s="33"/>
      <c r="R63" s="33"/>
    </row>
    <row r="64" spans="2:19">
      <c r="C64"/>
      <c r="O64" s="33"/>
      <c r="P64" s="33"/>
      <c r="Q64" s="33"/>
      <c r="R64" s="33"/>
    </row>
    <row r="65" spans="2:16" ht="17" thickBot="1">
      <c r="P65" s="33"/>
    </row>
    <row r="66" spans="2:16" ht="17" thickBot="1">
      <c r="C66" s="34">
        <v>7</v>
      </c>
      <c r="D66" s="35" t="s">
        <v>219</v>
      </c>
      <c r="E66" s="38">
        <f>E62</f>
        <v>80</v>
      </c>
      <c r="F66" s="38">
        <f>F62</f>
        <v>-4</v>
      </c>
      <c r="G66" s="36" t="s">
        <v>220</v>
      </c>
      <c r="H66" s="40">
        <f>E57</f>
        <v>20</v>
      </c>
      <c r="P66" s="33"/>
    </row>
    <row r="67" spans="2:16" ht="17" thickBot="1">
      <c r="P67" s="33"/>
    </row>
    <row r="68" spans="2:16" ht="17" thickBot="1">
      <c r="D68" s="35" t="s">
        <v>221</v>
      </c>
      <c r="E68" s="37">
        <f>(E66-H66)/ABS(F66)</f>
        <v>15</v>
      </c>
      <c r="P68" s="33"/>
    </row>
    <row r="69" spans="2:16">
      <c r="P69" s="33"/>
    </row>
    <row r="70" spans="2:16">
      <c r="B70" s="3" t="s">
        <v>204</v>
      </c>
      <c r="C70" s="3" t="s">
        <v>205</v>
      </c>
      <c r="P70" s="33"/>
    </row>
    <row r="71" spans="2:16" ht="17" thickBot="1">
      <c r="P71" s="33"/>
    </row>
    <row r="72" spans="2:16" ht="17" thickBot="1">
      <c r="D72" s="35" t="s">
        <v>99</v>
      </c>
      <c r="E72" s="41">
        <f>(E68-E42)/F42</f>
        <v>50</v>
      </c>
      <c r="P72" s="33"/>
    </row>
    <row r="73" spans="2:16">
      <c r="P73" s="33"/>
    </row>
    <row r="74" spans="2:16">
      <c r="B74" s="3" t="s">
        <v>100</v>
      </c>
      <c r="C74"/>
      <c r="P74" s="33"/>
    </row>
    <row r="75" spans="2:16">
      <c r="P75" s="33"/>
    </row>
    <row r="76" spans="2:16">
      <c r="C76" s="34">
        <v>8</v>
      </c>
      <c r="D76" s="32" t="s">
        <v>101</v>
      </c>
      <c r="P76" s="33"/>
    </row>
    <row r="77" spans="2:16" ht="27">
      <c r="D77" s="2" t="s">
        <v>102</v>
      </c>
      <c r="E77" s="2" t="s">
        <v>103</v>
      </c>
      <c r="F77" s="7" t="s">
        <v>104</v>
      </c>
      <c r="G77" s="2" t="s">
        <v>105</v>
      </c>
      <c r="H77" s="7" t="s">
        <v>106</v>
      </c>
      <c r="P77" s="33"/>
    </row>
    <row r="78" spans="2:16">
      <c r="D78" s="2"/>
      <c r="E78" s="71">
        <f>E51</f>
        <v>80</v>
      </c>
      <c r="F78" s="72">
        <f>E68</f>
        <v>15</v>
      </c>
      <c r="G78" s="73">
        <f>G51</f>
        <v>-2</v>
      </c>
      <c r="H78" s="72">
        <f>E68^2</f>
        <v>225</v>
      </c>
      <c r="P78" s="33"/>
    </row>
    <row r="79" spans="2:16" ht="17" thickBot="1">
      <c r="D79" s="2"/>
      <c r="E79" s="29"/>
      <c r="F79" s="42"/>
      <c r="G79" s="29"/>
      <c r="H79" s="42"/>
      <c r="P79" s="33"/>
    </row>
    <row r="80" spans="2:16" ht="17" thickBot="1">
      <c r="D80" s="35" t="s">
        <v>209</v>
      </c>
      <c r="E80" s="41">
        <f>E78*F78+G78*H78</f>
        <v>750</v>
      </c>
      <c r="P80" s="33"/>
    </row>
    <row r="81" spans="4:16">
      <c r="D81" s="15"/>
      <c r="E81" s="74"/>
      <c r="P81" s="33"/>
    </row>
    <row r="82" spans="4:16">
      <c r="D82" s="2" t="s">
        <v>107</v>
      </c>
      <c r="E82" s="43" t="s">
        <v>108</v>
      </c>
      <c r="F82" s="2" t="s">
        <v>109</v>
      </c>
      <c r="G82" s="7" t="s">
        <v>104</v>
      </c>
      <c r="P82" s="33"/>
    </row>
    <row r="83" spans="4:16">
      <c r="D83" s="2"/>
      <c r="E83" s="32">
        <f>E38</f>
        <v>600</v>
      </c>
      <c r="F83" s="76">
        <f>F38</f>
        <v>20</v>
      </c>
      <c r="G83" s="75">
        <f>E68</f>
        <v>15</v>
      </c>
      <c r="P83" s="33"/>
    </row>
    <row r="84" spans="4:16" ht="17" thickBot="1">
      <c r="D84" s="2"/>
      <c r="E84" s="32"/>
      <c r="F84" s="32"/>
      <c r="G84" s="42"/>
      <c r="P84" s="33"/>
    </row>
    <row r="85" spans="4:16" ht="17" thickBot="1">
      <c r="D85" s="35" t="s">
        <v>195</v>
      </c>
      <c r="E85" s="41">
        <f>E83+F83*G83</f>
        <v>900</v>
      </c>
      <c r="P85" s="33"/>
    </row>
    <row r="86" spans="4:16" ht="17" thickBot="1">
      <c r="P86" s="33"/>
    </row>
    <row r="87" spans="4:16" ht="17" thickBot="1">
      <c r="D87" s="35" t="s">
        <v>110</v>
      </c>
      <c r="E87" s="44">
        <f>E80-E85</f>
        <v>-150</v>
      </c>
      <c r="P87" s="33"/>
    </row>
    <row r="88" spans="4:16">
      <c r="P88" s="33"/>
    </row>
    <row r="89" spans="4:16">
      <c r="P89" s="33"/>
    </row>
    <row r="90" spans="4:16">
      <c r="P90" s="33"/>
    </row>
    <row r="91" spans="4:16">
      <c r="P91" s="33"/>
    </row>
    <row r="92" spans="4:16">
      <c r="P92" s="33"/>
    </row>
    <row r="93" spans="4:16">
      <c r="P93" s="33"/>
    </row>
    <row r="94" spans="4:16">
      <c r="P94" s="33"/>
    </row>
    <row r="95" spans="4:16">
      <c r="P95" s="33"/>
    </row>
    <row r="96" spans="4:16">
      <c r="P96" s="33"/>
    </row>
    <row r="97" spans="2:16">
      <c r="P97" s="33"/>
    </row>
    <row r="98" spans="2:16">
      <c r="P98" s="33"/>
    </row>
    <row r="99" spans="2:16">
      <c r="P99" s="33"/>
    </row>
    <row r="100" spans="2:16">
      <c r="P100" s="33"/>
    </row>
    <row r="101" spans="2:16">
      <c r="P101" s="33"/>
    </row>
    <row r="102" spans="2:16">
      <c r="P102" s="33"/>
    </row>
    <row r="103" spans="2:16">
      <c r="P103" s="33"/>
    </row>
    <row r="104" spans="2:16">
      <c r="P104" s="33"/>
    </row>
    <row r="105" spans="2:16">
      <c r="P105" s="33"/>
    </row>
    <row r="106" spans="2:16">
      <c r="P106" s="33"/>
    </row>
    <row r="107" spans="2:16">
      <c r="P107" s="33"/>
    </row>
    <row r="108" spans="2:16">
      <c r="P108" s="33"/>
    </row>
    <row r="109" spans="2:16">
      <c r="P109" s="33"/>
    </row>
    <row r="110" spans="2:16">
      <c r="B110" s="3" t="s">
        <v>20</v>
      </c>
      <c r="C110"/>
      <c r="P110" s="33"/>
    </row>
    <row r="111" spans="2:16">
      <c r="B111" s="3" t="s">
        <v>21</v>
      </c>
      <c r="C111"/>
      <c r="P111" s="33"/>
    </row>
    <row r="112" spans="2:16">
      <c r="P112" s="33"/>
    </row>
    <row r="113" spans="2:16" ht="17" thickBot="1">
      <c r="B113" s="2" t="s">
        <v>242</v>
      </c>
      <c r="C113" s="45" t="s">
        <v>187</v>
      </c>
      <c r="D113" s="1" t="s">
        <v>22</v>
      </c>
      <c r="E113"/>
      <c r="P113" s="33"/>
    </row>
    <row r="114" spans="2:16">
      <c r="B114" s="77">
        <v>2</v>
      </c>
      <c r="C114" s="86">
        <f>M39</f>
        <v>480</v>
      </c>
      <c r="D114" s="79">
        <f t="shared" ref="D114:D123" si="3">C114/B114</f>
        <v>240</v>
      </c>
      <c r="E114"/>
      <c r="P114" s="33"/>
    </row>
    <row r="115" spans="2:16">
      <c r="B115" s="80">
        <v>4</v>
      </c>
      <c r="C115" s="87">
        <f>M41</f>
        <v>520</v>
      </c>
      <c r="D115" s="82">
        <f t="shared" si="3"/>
        <v>130</v>
      </c>
      <c r="E115"/>
      <c r="P115" s="33"/>
    </row>
    <row r="116" spans="2:16">
      <c r="B116" s="80">
        <v>6</v>
      </c>
      <c r="C116" s="87">
        <f>M43</f>
        <v>560</v>
      </c>
      <c r="D116" s="82">
        <f t="shared" si="3"/>
        <v>93.333333333333329</v>
      </c>
      <c r="E116"/>
      <c r="P116" s="33"/>
    </row>
    <row r="117" spans="2:16">
      <c r="B117" s="80">
        <v>8</v>
      </c>
      <c r="C117" s="87">
        <f>M45</f>
        <v>600</v>
      </c>
      <c r="D117" s="82">
        <f t="shared" si="3"/>
        <v>75</v>
      </c>
      <c r="E117"/>
      <c r="P117" s="33"/>
    </row>
    <row r="118" spans="2:16">
      <c r="B118" s="80">
        <v>10</v>
      </c>
      <c r="C118" s="87">
        <f>M47</f>
        <v>640</v>
      </c>
      <c r="D118" s="82">
        <f t="shared" si="3"/>
        <v>64</v>
      </c>
      <c r="E118"/>
      <c r="P118" s="33"/>
    </row>
    <row r="119" spans="2:16">
      <c r="B119" s="80">
        <v>12</v>
      </c>
      <c r="C119" s="87">
        <f>M49</f>
        <v>680</v>
      </c>
      <c r="D119" s="82">
        <f t="shared" si="3"/>
        <v>56.666666666666664</v>
      </c>
      <c r="E119"/>
      <c r="P119" s="33"/>
    </row>
    <row r="120" spans="2:16">
      <c r="B120" s="80">
        <v>14</v>
      </c>
      <c r="C120" s="87">
        <f>M51</f>
        <v>720</v>
      </c>
      <c r="D120" s="82">
        <f t="shared" si="3"/>
        <v>51.428571428571431</v>
      </c>
      <c r="E120"/>
      <c r="P120" s="33"/>
    </row>
    <row r="121" spans="2:16">
      <c r="B121" s="80">
        <v>16</v>
      </c>
      <c r="C121" s="87">
        <f>M53</f>
        <v>760</v>
      </c>
      <c r="D121" s="82">
        <f t="shared" si="3"/>
        <v>47.5</v>
      </c>
      <c r="E121"/>
      <c r="P121" s="33"/>
    </row>
    <row r="122" spans="2:16">
      <c r="B122" s="80">
        <v>18</v>
      </c>
      <c r="C122" s="87">
        <f>M55</f>
        <v>800</v>
      </c>
      <c r="D122" s="82">
        <f t="shared" si="3"/>
        <v>44.444444444444443</v>
      </c>
      <c r="E122"/>
      <c r="P122" s="33"/>
    </row>
    <row r="123" spans="2:16" ht="17" thickBot="1">
      <c r="B123" s="83">
        <v>20</v>
      </c>
      <c r="C123" s="88">
        <f>M57</f>
        <v>840</v>
      </c>
      <c r="D123" s="85">
        <f t="shared" si="3"/>
        <v>42</v>
      </c>
      <c r="E123"/>
      <c r="P123" s="33"/>
    </row>
    <row r="124" spans="2:16">
      <c r="B124" s="2"/>
      <c r="C124" s="33"/>
      <c r="D124" s="33"/>
      <c r="E124"/>
      <c r="P124" s="33"/>
    </row>
    <row r="125" spans="2:16">
      <c r="B125" s="2"/>
      <c r="C125" s="33"/>
      <c r="D125" s="33"/>
      <c r="E125"/>
      <c r="P125" s="33"/>
    </row>
    <row r="126" spans="2:16">
      <c r="B126" s="2"/>
      <c r="C126" s="33"/>
      <c r="D126" s="33"/>
      <c r="E126"/>
      <c r="P126" s="33"/>
    </row>
    <row r="127" spans="2:16">
      <c r="P127" s="33"/>
    </row>
    <row r="128" spans="2:16">
      <c r="B128" s="3" t="s">
        <v>116</v>
      </c>
      <c r="C128"/>
      <c r="P128" s="33"/>
    </row>
    <row r="129" spans="2:17">
      <c r="B129" s="3" t="s">
        <v>117</v>
      </c>
      <c r="C129"/>
      <c r="P129" s="33"/>
    </row>
    <row r="130" spans="2:17">
      <c r="B130" s="3" t="s">
        <v>118</v>
      </c>
      <c r="C130"/>
      <c r="P130" s="33"/>
    </row>
    <row r="131" spans="2:17">
      <c r="B131" s="3" t="s">
        <v>119</v>
      </c>
      <c r="C131"/>
      <c r="Q131" s="33"/>
    </row>
    <row r="132" spans="2:17">
      <c r="B132" s="4" t="s">
        <v>120</v>
      </c>
      <c r="Q132" s="33"/>
    </row>
    <row r="133" spans="2:17" ht="17" thickBot="1">
      <c r="Q133" s="33"/>
    </row>
    <row r="134" spans="2:17" ht="17" thickBot="1">
      <c r="C134" s="34">
        <v>9</v>
      </c>
      <c r="D134" s="35" t="s">
        <v>121</v>
      </c>
      <c r="E134" s="36">
        <f>F25</f>
        <v>460</v>
      </c>
      <c r="F134" s="36">
        <f>F26</f>
        <v>25</v>
      </c>
      <c r="G134" s="37" t="s">
        <v>242</v>
      </c>
      <c r="Q134" s="33"/>
    </row>
    <row r="135" spans="2:17">
      <c r="Q135" s="33"/>
    </row>
    <row r="136" spans="2:17">
      <c r="B136" s="3" t="s">
        <v>34</v>
      </c>
      <c r="C136"/>
      <c r="Q136" s="33"/>
    </row>
    <row r="137" spans="2:17">
      <c r="B137" s="3" t="s">
        <v>35</v>
      </c>
      <c r="C137"/>
      <c r="Q137" s="33"/>
    </row>
    <row r="138" spans="2:17">
      <c r="B138" s="3" t="s">
        <v>36</v>
      </c>
      <c r="C138"/>
      <c r="Q138" s="33"/>
    </row>
    <row r="139" spans="2:17">
      <c r="B139" s="3" t="s">
        <v>37</v>
      </c>
      <c r="C139"/>
      <c r="Q139" s="33"/>
    </row>
    <row r="140" spans="2:17">
      <c r="B140" s="3" t="s">
        <v>38</v>
      </c>
      <c r="C140"/>
      <c r="Q140" s="33"/>
    </row>
    <row r="141" spans="2:17">
      <c r="B141" s="3"/>
      <c r="C141"/>
      <c r="Q141" s="33"/>
    </row>
    <row r="142" spans="2:17">
      <c r="B142" s="3" t="s">
        <v>206</v>
      </c>
      <c r="C142"/>
      <c r="Q142" s="33"/>
    </row>
    <row r="143" spans="2:17">
      <c r="B143" s="3" t="s">
        <v>207</v>
      </c>
      <c r="C143"/>
      <c r="Q143" s="33"/>
    </row>
    <row r="144" spans="2:17">
      <c r="B144" s="3" t="s">
        <v>138</v>
      </c>
      <c r="C144"/>
      <c r="Q144" s="33"/>
    </row>
    <row r="145" spans="1:16">
      <c r="B145" s="3" t="s">
        <v>222</v>
      </c>
      <c r="C145"/>
      <c r="P145" s="33"/>
    </row>
    <row r="146" spans="1:16">
      <c r="B146" s="3" t="s">
        <v>223</v>
      </c>
      <c r="C146"/>
      <c r="P146" s="33"/>
    </row>
    <row r="147" spans="1:16">
      <c r="P147" s="33"/>
    </row>
    <row r="148" spans="1:16">
      <c r="A148" s="2" t="s">
        <v>224</v>
      </c>
      <c r="B148" s="7" t="s">
        <v>225</v>
      </c>
      <c r="P148" s="33"/>
    </row>
    <row r="149" spans="1:16">
      <c r="B149" s="3" t="s">
        <v>226</v>
      </c>
      <c r="C149"/>
      <c r="P149" s="33"/>
    </row>
    <row r="150" spans="1:16">
      <c r="B150" s="3" t="s">
        <v>227</v>
      </c>
      <c r="C150"/>
      <c r="P150" s="33"/>
    </row>
    <row r="151" spans="1:16">
      <c r="B151" s="3" t="s">
        <v>145</v>
      </c>
      <c r="C151"/>
      <c r="P151" s="33"/>
    </row>
    <row r="152" spans="1:16">
      <c r="B152" s="4" t="s">
        <v>146</v>
      </c>
      <c r="P152" s="33"/>
    </row>
    <row r="153" spans="1:16" ht="17" thickBot="1">
      <c r="P153" s="33"/>
    </row>
    <row r="154" spans="1:16" ht="17" thickBot="1">
      <c r="C154" s="34">
        <v>10</v>
      </c>
      <c r="D154" s="35" t="s">
        <v>147</v>
      </c>
      <c r="E154" s="47">
        <f>F27</f>
        <v>15</v>
      </c>
      <c r="F154" s="38">
        <f>F28</f>
        <v>-0.25</v>
      </c>
      <c r="G154" s="37" t="s">
        <v>250</v>
      </c>
    </row>
    <row r="155" spans="1:16" ht="17" thickBot="1"/>
    <row r="156" spans="1:16" ht="17" thickBot="1">
      <c r="C156" s="34">
        <v>11</v>
      </c>
      <c r="D156" s="35" t="s">
        <v>148</v>
      </c>
      <c r="E156" s="47">
        <f>F29</f>
        <v>25</v>
      </c>
      <c r="F156" s="38">
        <f>F30</f>
        <v>-0.25</v>
      </c>
      <c r="G156" s="37" t="s">
        <v>178</v>
      </c>
    </row>
    <row r="158" spans="1:16">
      <c r="B158" s="3" t="s">
        <v>149</v>
      </c>
      <c r="C158"/>
    </row>
    <row r="159" spans="1:16" ht="17" thickBot="1"/>
    <row r="160" spans="1:16" ht="17" thickBot="1">
      <c r="D160" s="35" t="s">
        <v>197</v>
      </c>
      <c r="E160" s="38">
        <f>SUM(E154+E156)</f>
        <v>40</v>
      </c>
      <c r="F160" s="38">
        <f>SUM(F154+F156)</f>
        <v>-0.5</v>
      </c>
      <c r="G160" s="37" t="s">
        <v>245</v>
      </c>
    </row>
    <row r="162" spans="2:9">
      <c r="B162" s="3" t="s">
        <v>150</v>
      </c>
      <c r="C162"/>
    </row>
    <row r="163" spans="2:9">
      <c r="B163" s="3" t="s">
        <v>151</v>
      </c>
      <c r="C163"/>
    </row>
    <row r="164" spans="2:9">
      <c r="B164" s="4" t="s">
        <v>152</v>
      </c>
    </row>
    <row r="165" spans="2:9" ht="17" thickBot="1"/>
    <row r="166" spans="2:9" ht="17" thickBot="1">
      <c r="C166" s="48">
        <v>12</v>
      </c>
      <c r="D166" s="35" t="s">
        <v>153</v>
      </c>
      <c r="E166" s="38">
        <f>ABS(E154/F154)</f>
        <v>60</v>
      </c>
      <c r="F166" s="38">
        <f>1/F154</f>
        <v>-4</v>
      </c>
      <c r="G166" s="37" t="s">
        <v>154</v>
      </c>
      <c r="H166" s="6" t="s">
        <v>155</v>
      </c>
    </row>
    <row r="167" spans="2:9">
      <c r="C167" s="48"/>
      <c r="D167" s="15"/>
      <c r="E167" s="31"/>
      <c r="F167" s="31"/>
      <c r="G167" s="31"/>
    </row>
    <row r="168" spans="2:9" ht="28" thickBot="1">
      <c r="D168" s="2" t="s">
        <v>156</v>
      </c>
      <c r="E168" s="2" t="s">
        <v>108</v>
      </c>
      <c r="F168" s="32" t="s">
        <v>154</v>
      </c>
      <c r="G168" s="32" t="s">
        <v>157</v>
      </c>
      <c r="H168" s="32" t="s">
        <v>158</v>
      </c>
    </row>
    <row r="169" spans="2:9" ht="28" thickBot="1">
      <c r="D169" s="35" t="s">
        <v>156</v>
      </c>
      <c r="E169" s="38">
        <f>E166</f>
        <v>60</v>
      </c>
      <c r="F169" s="38" t="s">
        <v>154</v>
      </c>
      <c r="G169" s="38">
        <f>F166</f>
        <v>-4</v>
      </c>
      <c r="H169" s="37" t="s">
        <v>158</v>
      </c>
      <c r="I169" s="6" t="s">
        <v>159</v>
      </c>
    </row>
    <row r="170" spans="2:9" ht="17" thickBot="1"/>
    <row r="171" spans="2:9" ht="17" thickBot="1">
      <c r="D171" s="35" t="s">
        <v>160</v>
      </c>
      <c r="E171" s="38">
        <f>E169</f>
        <v>60</v>
      </c>
      <c r="F171" s="38">
        <f>2*G169</f>
        <v>-8</v>
      </c>
      <c r="G171" s="37" t="s">
        <v>154</v>
      </c>
      <c r="H171" s="6" t="s">
        <v>161</v>
      </c>
    </row>
    <row r="172" spans="2:9" ht="17" thickBot="1"/>
    <row r="173" spans="2:9" ht="17" thickBot="1">
      <c r="C173" s="34">
        <v>13</v>
      </c>
      <c r="D173" s="35" t="s">
        <v>162</v>
      </c>
      <c r="E173" s="38">
        <f>ABS(E156/F156)</f>
        <v>100</v>
      </c>
      <c r="F173" s="38">
        <f>1/F156</f>
        <v>-4</v>
      </c>
      <c r="G173" s="49" t="s">
        <v>163</v>
      </c>
      <c r="H173" s="6" t="s">
        <v>155</v>
      </c>
    </row>
    <row r="175" spans="2:9" ht="28" thickBot="1">
      <c r="D175" s="2" t="s">
        <v>164</v>
      </c>
      <c r="E175" s="2" t="s">
        <v>108</v>
      </c>
      <c r="F175" s="32" t="s">
        <v>163</v>
      </c>
      <c r="G175" s="2" t="s">
        <v>157</v>
      </c>
      <c r="H175" s="32" t="s">
        <v>228</v>
      </c>
    </row>
    <row r="176" spans="2:9" ht="28" thickBot="1">
      <c r="D176" s="35" t="s">
        <v>164</v>
      </c>
      <c r="E176" s="38">
        <f>E173</f>
        <v>100</v>
      </c>
      <c r="F176" s="36" t="s">
        <v>163</v>
      </c>
      <c r="G176" s="38">
        <f>F173</f>
        <v>-4</v>
      </c>
      <c r="H176" s="37" t="s">
        <v>228</v>
      </c>
    </row>
    <row r="177" spans="2:9" ht="17" thickBot="1"/>
    <row r="178" spans="2:9" ht="17" thickBot="1">
      <c r="D178" s="35" t="s">
        <v>229</v>
      </c>
      <c r="E178" s="38">
        <f>E176</f>
        <v>100</v>
      </c>
      <c r="F178" s="36">
        <f>2*G176</f>
        <v>-8</v>
      </c>
      <c r="G178" s="37" t="s">
        <v>163</v>
      </c>
    </row>
    <row r="180" spans="2:9">
      <c r="B180" s="3" t="s">
        <v>230</v>
      </c>
      <c r="C180"/>
    </row>
    <row r="181" spans="2:9">
      <c r="B181" s="3" t="s">
        <v>231</v>
      </c>
      <c r="C181"/>
    </row>
    <row r="182" spans="2:9" ht="17" thickBot="1"/>
    <row r="183" spans="2:9" ht="20" customHeight="1" thickBot="1">
      <c r="C183" s="34">
        <v>14</v>
      </c>
      <c r="D183" s="50" t="s">
        <v>232</v>
      </c>
      <c r="E183" s="38">
        <f>E171</f>
        <v>60</v>
      </c>
      <c r="F183" s="38">
        <f>F171</f>
        <v>-8</v>
      </c>
      <c r="G183" s="36" t="s">
        <v>233</v>
      </c>
      <c r="H183" s="36">
        <f>E57</f>
        <v>20</v>
      </c>
      <c r="I183" s="37" t="s">
        <v>234</v>
      </c>
    </row>
    <row r="184" spans="2:9" ht="17" thickBot="1"/>
    <row r="185" spans="2:9" ht="17" thickBot="1">
      <c r="D185" s="50" t="s">
        <v>170</v>
      </c>
      <c r="E185" s="37">
        <f>(E183-H183)/ABS(F183)</f>
        <v>5</v>
      </c>
      <c r="F185" s="6" t="s">
        <v>171</v>
      </c>
    </row>
    <row r="186" spans="2:9" ht="17" thickBot="1"/>
    <row r="187" spans="2:9" ht="21" customHeight="1" thickBot="1">
      <c r="C187" s="34">
        <v>15</v>
      </c>
      <c r="D187" s="50" t="s">
        <v>172</v>
      </c>
      <c r="E187" s="38">
        <f>E178</f>
        <v>100</v>
      </c>
      <c r="F187" s="36">
        <f>F178</f>
        <v>-8</v>
      </c>
      <c r="G187" s="36" t="s">
        <v>173</v>
      </c>
      <c r="H187" s="36">
        <f>E57</f>
        <v>20</v>
      </c>
      <c r="I187" s="37" t="s">
        <v>234</v>
      </c>
    </row>
    <row r="188" spans="2:9" ht="17" thickBot="1"/>
    <row r="189" spans="2:9" ht="18" customHeight="1" thickBot="1">
      <c r="D189" s="50" t="s">
        <v>174</v>
      </c>
      <c r="E189" s="51">
        <f>(E187-H187)/ABS(F187)</f>
        <v>10</v>
      </c>
    </row>
    <row r="190" spans="2:9" ht="19" customHeight="1"/>
    <row r="191" spans="2:9" ht="17" thickBot="1">
      <c r="B191" s="3" t="s">
        <v>175</v>
      </c>
      <c r="C191"/>
    </row>
    <row r="192" spans="2:9" ht="17" thickBot="1">
      <c r="B192" s="3" t="s">
        <v>176</v>
      </c>
      <c r="C192"/>
      <c r="D192" s="52"/>
      <c r="E192"/>
      <c r="F192" s="89">
        <f>SUM(E185+E189)</f>
        <v>15</v>
      </c>
      <c r="G192" s="6" t="s">
        <v>177</v>
      </c>
      <c r="H192"/>
    </row>
    <row r="193" spans="2:8">
      <c r="B193" s="3" t="s">
        <v>111</v>
      </c>
      <c r="C193"/>
    </row>
    <row r="194" spans="2:8">
      <c r="B194" s="3" t="s">
        <v>23</v>
      </c>
      <c r="C194"/>
    </row>
    <row r="195" spans="2:8">
      <c r="B195" s="3"/>
      <c r="C195"/>
    </row>
    <row r="196" spans="2:8" ht="17" thickBot="1">
      <c r="E196" s="2" t="s">
        <v>108</v>
      </c>
      <c r="F196" s="2" t="s">
        <v>24</v>
      </c>
      <c r="G196" s="7" t="s">
        <v>154</v>
      </c>
    </row>
    <row r="197" spans="2:8" ht="17" thickBot="1">
      <c r="D197" s="35" t="s">
        <v>153</v>
      </c>
      <c r="E197" s="38">
        <f>E166</f>
        <v>60</v>
      </c>
      <c r="F197" s="38">
        <f>F166</f>
        <v>-4</v>
      </c>
      <c r="G197" s="40">
        <f>E185</f>
        <v>5</v>
      </c>
    </row>
    <row r="198" spans="2:8" ht="17" thickBot="1">
      <c r="D198" s="2"/>
      <c r="E198" s="29"/>
      <c r="F198" s="29"/>
      <c r="G198" s="7"/>
    </row>
    <row r="199" spans="2:8" ht="17" thickBot="1">
      <c r="D199" s="35" t="s">
        <v>153</v>
      </c>
      <c r="E199" s="44">
        <f>E197+F197*G197</f>
        <v>40</v>
      </c>
      <c r="F199" s="53" t="s">
        <v>25</v>
      </c>
      <c r="G199" s="52">
        <f>E185</f>
        <v>5</v>
      </c>
      <c r="H199" s="54" t="s">
        <v>26</v>
      </c>
    </row>
    <row r="201" spans="2:8" ht="17" thickBot="1">
      <c r="E201" s="2" t="s">
        <v>108</v>
      </c>
      <c r="F201" s="2" t="s">
        <v>24</v>
      </c>
      <c r="G201" s="7" t="s">
        <v>163</v>
      </c>
    </row>
    <row r="202" spans="2:8" ht="17" thickBot="1">
      <c r="D202" s="35" t="s">
        <v>162</v>
      </c>
      <c r="E202" s="38">
        <f>E173</f>
        <v>100</v>
      </c>
      <c r="F202" s="38">
        <f>F173</f>
        <v>-4</v>
      </c>
      <c r="G202" s="55">
        <f>E189</f>
        <v>10</v>
      </c>
    </row>
    <row r="203" spans="2:8" ht="17" thickBot="1"/>
    <row r="204" spans="2:8" ht="17" thickBot="1">
      <c r="D204" s="35" t="s">
        <v>162</v>
      </c>
      <c r="E204" s="44">
        <f>E202+F202*G202</f>
        <v>60</v>
      </c>
      <c r="F204" s="53" t="s">
        <v>27</v>
      </c>
      <c r="G204" s="52">
        <f>G202</f>
        <v>10</v>
      </c>
    </row>
    <row r="207" spans="2:8">
      <c r="B207" s="3" t="s">
        <v>28</v>
      </c>
      <c r="C207"/>
    </row>
    <row r="208" spans="2:8">
      <c r="B208" s="3" t="s">
        <v>29</v>
      </c>
      <c r="C208"/>
    </row>
    <row r="210" spans="3:8">
      <c r="C210" s="34">
        <v>16</v>
      </c>
      <c r="D210" s="32" t="s">
        <v>30</v>
      </c>
      <c r="E210" s="32"/>
      <c r="F210" s="32" t="s">
        <v>31</v>
      </c>
      <c r="G210" s="32"/>
    </row>
    <row r="211" spans="3:8" ht="27">
      <c r="E211" s="2" t="s">
        <v>108</v>
      </c>
      <c r="F211" s="32" t="s">
        <v>154</v>
      </c>
      <c r="G211" s="2" t="s">
        <v>109</v>
      </c>
      <c r="H211" s="32" t="s">
        <v>158</v>
      </c>
    </row>
    <row r="212" spans="3:8" ht="17" thickBot="1">
      <c r="D212" s="2" t="s">
        <v>156</v>
      </c>
      <c r="E212" s="29">
        <f>E169</f>
        <v>60</v>
      </c>
      <c r="F212" s="7">
        <f>E185</f>
        <v>5</v>
      </c>
      <c r="G212" s="29">
        <f>G169</f>
        <v>-4</v>
      </c>
      <c r="H212" s="42">
        <f>E185^2</f>
        <v>25</v>
      </c>
    </row>
    <row r="213" spans="3:8" ht="17" thickBot="1">
      <c r="D213" s="35" t="s">
        <v>156</v>
      </c>
      <c r="E213" s="44">
        <f>E212*F212+G212*H212</f>
        <v>200</v>
      </c>
    </row>
    <row r="215" spans="3:8" ht="27">
      <c r="E215" s="2" t="s">
        <v>108</v>
      </c>
      <c r="F215" s="32" t="s">
        <v>163</v>
      </c>
      <c r="G215" s="2" t="s">
        <v>157</v>
      </c>
      <c r="H215" s="32" t="s">
        <v>228</v>
      </c>
    </row>
    <row r="216" spans="3:8" ht="17" thickBot="1">
      <c r="D216" s="2" t="s">
        <v>164</v>
      </c>
      <c r="E216" s="29">
        <f>E176</f>
        <v>100</v>
      </c>
      <c r="F216" s="52">
        <f>E189</f>
        <v>10</v>
      </c>
      <c r="G216" s="29">
        <f>G176</f>
        <v>-4</v>
      </c>
      <c r="H216" s="7">
        <f>E189^2</f>
        <v>100</v>
      </c>
    </row>
    <row r="217" spans="3:8" ht="17" thickBot="1">
      <c r="D217" s="35" t="s">
        <v>164</v>
      </c>
      <c r="E217" s="44">
        <f>E216*F216+G216*H216</f>
        <v>600</v>
      </c>
    </row>
    <row r="218" spans="3:8" ht="17" thickBot="1">
      <c r="D218" s="15"/>
      <c r="E218" s="56"/>
    </row>
    <row r="219" spans="3:8" ht="17" thickBot="1">
      <c r="D219" s="35" t="s">
        <v>32</v>
      </c>
      <c r="E219" s="44">
        <f>SUM(E213+E217)</f>
        <v>800</v>
      </c>
    </row>
    <row r="220" spans="3:8">
      <c r="D220" s="15"/>
      <c r="E220" s="56"/>
    </row>
    <row r="221" spans="3:8">
      <c r="E221" s="2" t="s">
        <v>108</v>
      </c>
      <c r="F221" s="2" t="s">
        <v>109</v>
      </c>
      <c r="G221" s="32" t="s">
        <v>242</v>
      </c>
    </row>
    <row r="222" spans="3:8" ht="17" thickBot="1">
      <c r="D222" s="2" t="s">
        <v>195</v>
      </c>
      <c r="E222" s="32">
        <f>E83</f>
        <v>600</v>
      </c>
      <c r="F222" s="32">
        <f>F83</f>
        <v>20</v>
      </c>
      <c r="G222" s="42">
        <f>G83</f>
        <v>15</v>
      </c>
    </row>
    <row r="223" spans="3:8" ht="17" thickBot="1">
      <c r="D223" s="35" t="s">
        <v>195</v>
      </c>
      <c r="E223" s="44">
        <f>E222+F222*G222</f>
        <v>900</v>
      </c>
    </row>
    <row r="224" spans="3:8" ht="17" thickBot="1"/>
    <row r="225" spans="1:9" ht="17" thickBot="1">
      <c r="D225" s="35" t="s">
        <v>110</v>
      </c>
      <c r="E225" s="44">
        <f>E219-E223</f>
        <v>-100</v>
      </c>
    </row>
    <row r="227" spans="1:9">
      <c r="B227" s="3" t="s">
        <v>33</v>
      </c>
      <c r="C227"/>
    </row>
    <row r="228" spans="1:9">
      <c r="B228" s="3" t="s">
        <v>39</v>
      </c>
      <c r="C228"/>
    </row>
    <row r="229" spans="1:9">
      <c r="B229" s="3"/>
      <c r="C229"/>
    </row>
    <row r="230" spans="1:9">
      <c r="E230" s="2" t="s">
        <v>40</v>
      </c>
      <c r="F230" s="32" t="s">
        <v>41</v>
      </c>
      <c r="G230" s="2" t="s">
        <v>42</v>
      </c>
      <c r="H230" s="32" t="s">
        <v>43</v>
      </c>
      <c r="I230" s="32" t="s">
        <v>44</v>
      </c>
    </row>
    <row r="231" spans="1:9" ht="17" thickBot="1">
      <c r="D231" s="2" t="s">
        <v>45</v>
      </c>
      <c r="E231" s="57">
        <f>E199</f>
        <v>40</v>
      </c>
      <c r="F231" s="7">
        <f>E185</f>
        <v>5</v>
      </c>
      <c r="G231" s="57">
        <f>E204</f>
        <v>60</v>
      </c>
      <c r="H231" s="52">
        <f>E189</f>
        <v>10</v>
      </c>
      <c r="I231" s="7">
        <f>E68</f>
        <v>15</v>
      </c>
    </row>
    <row r="232" spans="1:9" ht="17" thickBot="1">
      <c r="D232" s="35" t="s">
        <v>45</v>
      </c>
      <c r="E232" s="58">
        <f>(E231*F231+G231*H231)/I231</f>
        <v>53.333333333333336</v>
      </c>
      <c r="F232" s="46" t="s">
        <v>46</v>
      </c>
      <c r="G232" s="59">
        <f>E72</f>
        <v>50</v>
      </c>
    </row>
    <row r="234" spans="1:9">
      <c r="A234" s="2" t="s">
        <v>47</v>
      </c>
      <c r="B234" s="7" t="s">
        <v>48</v>
      </c>
    </row>
    <row r="235" spans="1:9">
      <c r="B235" s="3" t="s">
        <v>49</v>
      </c>
      <c r="C235"/>
    </row>
    <row r="236" spans="1:9">
      <c r="B236" s="3" t="s">
        <v>50</v>
      </c>
      <c r="C236"/>
    </row>
    <row r="237" spans="1:9">
      <c r="B237" s="3" t="s">
        <v>51</v>
      </c>
      <c r="C237"/>
    </row>
    <row r="238" spans="1:9">
      <c r="B238" s="3" t="s">
        <v>52</v>
      </c>
      <c r="C238"/>
    </row>
    <row r="239" spans="1:9">
      <c r="B239" s="3" t="s">
        <v>0</v>
      </c>
      <c r="C239"/>
    </row>
    <row r="240" spans="1:9">
      <c r="B240" s="3" t="s">
        <v>1</v>
      </c>
      <c r="C240"/>
    </row>
    <row r="241" spans="2:8" ht="17" thickBot="1"/>
    <row r="242" spans="2:8" ht="17" thickBot="1">
      <c r="C242" s="34">
        <v>17</v>
      </c>
      <c r="D242" s="35" t="s">
        <v>2</v>
      </c>
      <c r="E242" s="37" t="s">
        <v>3</v>
      </c>
      <c r="F242" s="6" t="s">
        <v>202</v>
      </c>
    </row>
    <row r="244" spans="2:8">
      <c r="B244" s="3" t="s">
        <v>203</v>
      </c>
      <c r="C244"/>
    </row>
    <row r="245" spans="2:8">
      <c r="B245" s="3" t="s">
        <v>130</v>
      </c>
      <c r="C245"/>
    </row>
    <row r="246" spans="2:8">
      <c r="B246" s="3" t="s">
        <v>131</v>
      </c>
      <c r="C246"/>
    </row>
    <row r="247" spans="2:8">
      <c r="B247" s="4" t="s">
        <v>132</v>
      </c>
    </row>
    <row r="248" spans="2:8" ht="17" thickBot="1"/>
    <row r="249" spans="2:8" ht="24" thickBot="1">
      <c r="C249" s="94" t="s">
        <v>133</v>
      </c>
      <c r="D249" s="60" t="s">
        <v>134</v>
      </c>
      <c r="E249" s="61"/>
      <c r="F249" s="62">
        <f>E199</f>
        <v>40</v>
      </c>
      <c r="G249" s="53" t="s">
        <v>135</v>
      </c>
      <c r="H249" s="63">
        <f>F249/(E250*F250)</f>
        <v>-2</v>
      </c>
    </row>
    <row r="250" spans="2:8">
      <c r="D250" s="45" t="s">
        <v>136</v>
      </c>
      <c r="E250" s="95">
        <f>F197</f>
        <v>-4</v>
      </c>
      <c r="F250" s="96">
        <f>G199</f>
        <v>5</v>
      </c>
    </row>
    <row r="251" spans="2:8" ht="17" thickBot="1"/>
    <row r="252" spans="2:8" ht="24" thickBot="1">
      <c r="C252" s="94" t="s">
        <v>137</v>
      </c>
      <c r="D252" s="60" t="s">
        <v>134</v>
      </c>
      <c r="E252" s="61"/>
      <c r="F252" s="62">
        <f>E204</f>
        <v>60</v>
      </c>
      <c r="G252" s="53" t="s">
        <v>135</v>
      </c>
      <c r="H252" s="63">
        <f>F252/(E253*F253)</f>
        <v>-1.5</v>
      </c>
    </row>
    <row r="253" spans="2:8">
      <c r="D253" s="45" t="s">
        <v>136</v>
      </c>
      <c r="E253" s="95">
        <f>F202</f>
        <v>-4</v>
      </c>
      <c r="F253" s="96">
        <f>G202</f>
        <v>10</v>
      </c>
    </row>
    <row r="255" spans="2:8">
      <c r="B255" s="3" t="s">
        <v>53</v>
      </c>
      <c r="C255"/>
    </row>
    <row r="257" spans="2:7" ht="17" thickBot="1">
      <c r="C257" s="64" t="s">
        <v>54</v>
      </c>
      <c r="D257" s="2" t="s">
        <v>55</v>
      </c>
      <c r="E257" s="65">
        <f>E199-E57</f>
        <v>20</v>
      </c>
      <c r="F257" s="53" t="s">
        <v>56</v>
      </c>
      <c r="G257" s="66" t="s">
        <v>57</v>
      </c>
    </row>
    <row r="258" spans="2:7">
      <c r="D258" s="1" t="s">
        <v>250</v>
      </c>
      <c r="E258" s="57">
        <f>E199</f>
        <v>40</v>
      </c>
      <c r="G258" s="67">
        <f>ABS(H249)</f>
        <v>2</v>
      </c>
    </row>
    <row r="259" spans="2:7" ht="17" thickBot="1">
      <c r="D259" s="1"/>
      <c r="E259" s="57"/>
      <c r="G259" s="67"/>
    </row>
    <row r="260" spans="2:7" ht="17" thickBot="1">
      <c r="D260" s="35" t="s">
        <v>58</v>
      </c>
      <c r="E260" s="68">
        <f>(E257*G258)/E258</f>
        <v>1</v>
      </c>
      <c r="G260" s="67"/>
    </row>
    <row r="261" spans="2:7">
      <c r="D261" s="1"/>
      <c r="E261" s="57"/>
      <c r="G261" s="67"/>
    </row>
    <row r="262" spans="2:7" ht="17" thickBot="1">
      <c r="C262" s="64" t="s">
        <v>59</v>
      </c>
      <c r="D262" s="2" t="s">
        <v>60</v>
      </c>
      <c r="E262" s="65">
        <f>E204-E57</f>
        <v>40</v>
      </c>
      <c r="F262" s="53" t="s">
        <v>56</v>
      </c>
      <c r="G262" s="66" t="s">
        <v>57</v>
      </c>
    </row>
    <row r="263" spans="2:7">
      <c r="D263" s="1" t="s">
        <v>178</v>
      </c>
      <c r="E263" s="57">
        <f>E204</f>
        <v>60</v>
      </c>
      <c r="G263" s="67">
        <f>ABS(H252)</f>
        <v>1.5</v>
      </c>
    </row>
    <row r="264" spans="2:7" ht="17" thickBot="1"/>
    <row r="265" spans="2:7" ht="17" thickBot="1">
      <c r="D265" s="35" t="s">
        <v>61</v>
      </c>
      <c r="E265" s="68">
        <f>(E262*G263)/E263</f>
        <v>1</v>
      </c>
      <c r="F265" s="6" t="s">
        <v>62</v>
      </c>
    </row>
    <row r="266" spans="2:7">
      <c r="D266" s="15"/>
      <c r="E266" s="69"/>
    </row>
    <row r="267" spans="2:7">
      <c r="B267" s="3" t="s">
        <v>63</v>
      </c>
      <c r="C267"/>
    </row>
    <row r="269" spans="2:7">
      <c r="B269" s="3" t="s">
        <v>139</v>
      </c>
      <c r="C269"/>
    </row>
    <row r="270" spans="2:7">
      <c r="B270" s="3" t="s">
        <v>140</v>
      </c>
      <c r="C270"/>
    </row>
    <row r="271" spans="2:7">
      <c r="B271" s="3" t="s">
        <v>141</v>
      </c>
      <c r="C271"/>
    </row>
    <row r="272" spans="2:7">
      <c r="B272" s="3" t="s">
        <v>142</v>
      </c>
      <c r="C272"/>
    </row>
    <row r="275" spans="1:7">
      <c r="A275" s="2" t="s">
        <v>143</v>
      </c>
      <c r="B275" s="7" t="s">
        <v>144</v>
      </c>
    </row>
    <row r="276" spans="1:7">
      <c r="B276" s="3" t="s">
        <v>87</v>
      </c>
      <c r="C276"/>
    </row>
    <row r="277" spans="1:7">
      <c r="B277" s="3" t="s">
        <v>88</v>
      </c>
      <c r="C277"/>
    </row>
    <row r="278" spans="1:7">
      <c r="B278" s="3" t="s">
        <v>89</v>
      </c>
      <c r="C278"/>
    </row>
    <row r="279" spans="1:7">
      <c r="B279" s="3" t="s">
        <v>90</v>
      </c>
      <c r="C279"/>
    </row>
    <row r="280" spans="1:7">
      <c r="B280" s="3" t="s">
        <v>165</v>
      </c>
      <c r="C280"/>
    </row>
    <row r="281" spans="1:7">
      <c r="B281" s="3" t="s">
        <v>166</v>
      </c>
      <c r="C281"/>
    </row>
    <row r="282" spans="1:7" ht="17" thickBot="1">
      <c r="B282" s="4" t="s">
        <v>167</v>
      </c>
    </row>
    <row r="283" spans="1:7" ht="17" thickBot="1">
      <c r="C283" s="34">
        <v>20</v>
      </c>
      <c r="D283" s="35" t="s">
        <v>168</v>
      </c>
      <c r="E283" s="38">
        <f>F31</f>
        <v>200</v>
      </c>
      <c r="F283" s="38">
        <f>F32</f>
        <v>40</v>
      </c>
      <c r="G283" s="37" t="s">
        <v>242</v>
      </c>
    </row>
    <row r="285" spans="1:7">
      <c r="B285" s="3" t="s">
        <v>169</v>
      </c>
      <c r="C285"/>
    </row>
    <row r="286" spans="1:7">
      <c r="B286" s="3" t="s">
        <v>98</v>
      </c>
      <c r="C286"/>
    </row>
    <row r="287" spans="1:7">
      <c r="B287" s="3" t="s">
        <v>127</v>
      </c>
      <c r="C287"/>
    </row>
    <row r="288" spans="1:7">
      <c r="B288" s="3" t="s">
        <v>128</v>
      </c>
      <c r="C288"/>
    </row>
    <row r="289" spans="2:9">
      <c r="B289" s="3" t="s">
        <v>129</v>
      </c>
      <c r="C289"/>
    </row>
    <row r="290" spans="2:9">
      <c r="B290" s="3" t="s">
        <v>6</v>
      </c>
      <c r="C290"/>
    </row>
    <row r="291" spans="2:9">
      <c r="B291" s="3" t="s">
        <v>7</v>
      </c>
      <c r="C291"/>
    </row>
    <row r="292" spans="2:9">
      <c r="B292" s="3" t="s">
        <v>8</v>
      </c>
      <c r="C292"/>
    </row>
    <row r="293" spans="2:9">
      <c r="B293" s="3" t="s">
        <v>9</v>
      </c>
      <c r="C293"/>
    </row>
    <row r="294" spans="2:9">
      <c r="B294" s="3" t="s">
        <v>10</v>
      </c>
      <c r="C294"/>
    </row>
    <row r="295" spans="2:9">
      <c r="B295" s="3" t="s">
        <v>64</v>
      </c>
      <c r="C295"/>
    </row>
    <row r="296" spans="2:9" ht="17" thickBot="1">
      <c r="B296" s="3"/>
      <c r="C296"/>
    </row>
    <row r="297" spans="2:9" ht="17" thickBot="1">
      <c r="B297" s="103"/>
      <c r="C297" s="104"/>
      <c r="D297" s="98"/>
      <c r="E297" s="99" t="s">
        <v>65</v>
      </c>
      <c r="F297" s="98"/>
      <c r="G297" s="98"/>
      <c r="H297" s="98"/>
      <c r="I297" s="100"/>
    </row>
    <row r="298" spans="2:9" ht="17" thickBot="1">
      <c r="F298"/>
    </row>
    <row r="299" spans="2:9">
      <c r="B299" s="48" t="s">
        <v>242</v>
      </c>
      <c r="C299" s="109" t="s">
        <v>66</v>
      </c>
      <c r="D299" s="109" t="s">
        <v>67</v>
      </c>
      <c r="E299" s="109" t="s">
        <v>68</v>
      </c>
      <c r="F299" s="109" t="s">
        <v>69</v>
      </c>
      <c r="G299" s="109" t="s">
        <v>70</v>
      </c>
      <c r="H299" s="109" t="s">
        <v>70</v>
      </c>
      <c r="I299" s="109" t="s">
        <v>70</v>
      </c>
    </row>
    <row r="300" spans="2:9" ht="17" thickBot="1">
      <c r="B300" s="48"/>
      <c r="C300" s="110" t="s">
        <v>76</v>
      </c>
      <c r="D300" s="110" t="s">
        <v>188</v>
      </c>
      <c r="E300" s="110" t="s">
        <v>188</v>
      </c>
      <c r="F300" s="110" t="s">
        <v>187</v>
      </c>
      <c r="G300" s="110" t="s">
        <v>187</v>
      </c>
      <c r="H300" s="110" t="s">
        <v>77</v>
      </c>
      <c r="I300" s="110" t="s">
        <v>78</v>
      </c>
    </row>
    <row r="301" spans="2:9" ht="15" customHeight="1">
      <c r="B301" s="34">
        <v>1</v>
      </c>
      <c r="C301" s="90">
        <f t="shared" ref="C301:C320" si="4">$E$51*B301+$G$51*(B301^2)</f>
        <v>78</v>
      </c>
      <c r="D301" s="78">
        <f t="shared" ref="D301:D320" si="5">$E$169*B301+$G$169*(B301^2)</f>
        <v>56</v>
      </c>
      <c r="E301" s="78">
        <f t="shared" ref="E301:E320" si="6">$E$176*B301+$G$176*(B301^2)</f>
        <v>96</v>
      </c>
      <c r="F301" s="78">
        <f t="shared" ref="F301:F320" si="7">$E$38+$F$38*B301</f>
        <v>620</v>
      </c>
      <c r="G301" s="78">
        <f t="shared" ref="G301:G320" si="8">$E$283+$F$283*B301</f>
        <v>240</v>
      </c>
      <c r="H301" s="78">
        <f t="shared" ref="H301:H320" si="9">D301-G301</f>
        <v>-184</v>
      </c>
      <c r="I301" s="79">
        <f t="shared" ref="I301:I320" si="10">E301-G301</f>
        <v>-144</v>
      </c>
    </row>
    <row r="302" spans="2:9" ht="15" customHeight="1">
      <c r="B302" s="34">
        <v>2</v>
      </c>
      <c r="C302" s="91">
        <f t="shared" si="4"/>
        <v>152</v>
      </c>
      <c r="D302" s="81">
        <f t="shared" si="5"/>
        <v>104</v>
      </c>
      <c r="E302" s="81">
        <f t="shared" si="6"/>
        <v>184</v>
      </c>
      <c r="F302" s="81">
        <f t="shared" si="7"/>
        <v>640</v>
      </c>
      <c r="G302" s="81">
        <f t="shared" si="8"/>
        <v>280</v>
      </c>
      <c r="H302" s="81">
        <f t="shared" si="9"/>
        <v>-176</v>
      </c>
      <c r="I302" s="82">
        <f t="shared" si="10"/>
        <v>-96</v>
      </c>
    </row>
    <row r="303" spans="2:9" ht="15" customHeight="1">
      <c r="B303" s="34">
        <v>3</v>
      </c>
      <c r="C303" s="91">
        <f t="shared" si="4"/>
        <v>222</v>
      </c>
      <c r="D303" s="81">
        <f t="shared" si="5"/>
        <v>144</v>
      </c>
      <c r="E303" s="81">
        <f t="shared" si="6"/>
        <v>264</v>
      </c>
      <c r="F303" s="81">
        <f t="shared" si="7"/>
        <v>660</v>
      </c>
      <c r="G303" s="81">
        <f t="shared" si="8"/>
        <v>320</v>
      </c>
      <c r="H303" s="81">
        <f t="shared" si="9"/>
        <v>-176</v>
      </c>
      <c r="I303" s="82">
        <f t="shared" si="10"/>
        <v>-56</v>
      </c>
    </row>
    <row r="304" spans="2:9" ht="15" customHeight="1">
      <c r="B304" s="34">
        <v>4</v>
      </c>
      <c r="C304" s="91">
        <f t="shared" si="4"/>
        <v>288</v>
      </c>
      <c r="D304" s="81">
        <f t="shared" si="5"/>
        <v>176</v>
      </c>
      <c r="E304" s="81">
        <f t="shared" si="6"/>
        <v>336</v>
      </c>
      <c r="F304" s="81">
        <f t="shared" si="7"/>
        <v>680</v>
      </c>
      <c r="G304" s="81">
        <f t="shared" si="8"/>
        <v>360</v>
      </c>
      <c r="H304" s="81">
        <f t="shared" si="9"/>
        <v>-184</v>
      </c>
      <c r="I304" s="82">
        <f t="shared" si="10"/>
        <v>-24</v>
      </c>
    </row>
    <row r="305" spans="2:23" ht="15" customHeight="1">
      <c r="B305" s="34">
        <v>5</v>
      </c>
      <c r="C305" s="91">
        <f t="shared" si="4"/>
        <v>350</v>
      </c>
      <c r="D305" s="81">
        <f t="shared" si="5"/>
        <v>200</v>
      </c>
      <c r="E305" s="81">
        <f t="shared" si="6"/>
        <v>400</v>
      </c>
      <c r="F305" s="81">
        <f t="shared" si="7"/>
        <v>700</v>
      </c>
      <c r="G305" s="81">
        <f t="shared" si="8"/>
        <v>400</v>
      </c>
      <c r="H305" s="81">
        <f t="shared" si="9"/>
        <v>-200</v>
      </c>
      <c r="I305" s="92">
        <f t="shared" si="10"/>
        <v>0</v>
      </c>
    </row>
    <row r="306" spans="2:23" ht="15" customHeight="1">
      <c r="B306" s="34">
        <v>6</v>
      </c>
      <c r="C306" s="91">
        <f t="shared" si="4"/>
        <v>408</v>
      </c>
      <c r="D306" s="81">
        <f t="shared" si="5"/>
        <v>216</v>
      </c>
      <c r="E306" s="81">
        <f t="shared" si="6"/>
        <v>456</v>
      </c>
      <c r="F306" s="81">
        <f t="shared" si="7"/>
        <v>720</v>
      </c>
      <c r="G306" s="81">
        <f t="shared" si="8"/>
        <v>440</v>
      </c>
      <c r="H306" s="81">
        <f t="shared" si="9"/>
        <v>-224</v>
      </c>
      <c r="I306" s="92">
        <f t="shared" si="10"/>
        <v>16</v>
      </c>
    </row>
    <row r="307" spans="2:23" ht="15" customHeight="1">
      <c r="B307" s="34">
        <v>7</v>
      </c>
      <c r="C307" s="91">
        <f t="shared" si="4"/>
        <v>462</v>
      </c>
      <c r="D307" s="81">
        <f t="shared" si="5"/>
        <v>224</v>
      </c>
      <c r="E307" s="81">
        <f t="shared" si="6"/>
        <v>504</v>
      </c>
      <c r="F307" s="81">
        <f t="shared" si="7"/>
        <v>740</v>
      </c>
      <c r="G307" s="81">
        <f t="shared" si="8"/>
        <v>480</v>
      </c>
      <c r="H307" s="81">
        <f t="shared" si="9"/>
        <v>-256</v>
      </c>
      <c r="I307" s="92">
        <f t="shared" si="10"/>
        <v>24</v>
      </c>
    </row>
    <row r="308" spans="2:23" ht="15" customHeight="1">
      <c r="B308" s="34">
        <v>8</v>
      </c>
      <c r="C308" s="91">
        <f t="shared" si="4"/>
        <v>512</v>
      </c>
      <c r="D308" s="81">
        <f t="shared" si="5"/>
        <v>224</v>
      </c>
      <c r="E308" s="81">
        <f t="shared" si="6"/>
        <v>544</v>
      </c>
      <c r="F308" s="81">
        <f t="shared" si="7"/>
        <v>760</v>
      </c>
      <c r="G308" s="81">
        <f t="shared" si="8"/>
        <v>520</v>
      </c>
      <c r="H308" s="81">
        <f t="shared" si="9"/>
        <v>-296</v>
      </c>
      <c r="I308" s="92">
        <f t="shared" si="10"/>
        <v>24</v>
      </c>
    </row>
    <row r="309" spans="2:23" ht="15" customHeight="1">
      <c r="B309" s="34">
        <v>9</v>
      </c>
      <c r="C309" s="91">
        <f t="shared" si="4"/>
        <v>558</v>
      </c>
      <c r="D309" s="81">
        <f t="shared" si="5"/>
        <v>216</v>
      </c>
      <c r="E309" s="81">
        <f t="shared" si="6"/>
        <v>576</v>
      </c>
      <c r="F309" s="81">
        <f t="shared" si="7"/>
        <v>780</v>
      </c>
      <c r="G309" s="81">
        <f t="shared" si="8"/>
        <v>560</v>
      </c>
      <c r="H309" s="81">
        <f t="shared" si="9"/>
        <v>-344</v>
      </c>
      <c r="I309" s="82">
        <f t="shared" si="10"/>
        <v>16</v>
      </c>
    </row>
    <row r="310" spans="2:23" ht="15" customHeight="1">
      <c r="B310" s="34">
        <v>10</v>
      </c>
      <c r="C310" s="91">
        <f t="shared" si="4"/>
        <v>600</v>
      </c>
      <c r="D310" s="81">
        <f t="shared" si="5"/>
        <v>200</v>
      </c>
      <c r="E310" s="81">
        <f t="shared" si="6"/>
        <v>600</v>
      </c>
      <c r="F310" s="81">
        <f t="shared" si="7"/>
        <v>800</v>
      </c>
      <c r="G310" s="81">
        <f t="shared" si="8"/>
        <v>600</v>
      </c>
      <c r="H310" s="81">
        <f t="shared" si="9"/>
        <v>-400</v>
      </c>
      <c r="I310" s="82">
        <f t="shared" si="10"/>
        <v>0</v>
      </c>
    </row>
    <row r="311" spans="2:23" ht="15" customHeight="1">
      <c r="B311" s="34">
        <v>11</v>
      </c>
      <c r="C311" s="91">
        <f t="shared" si="4"/>
        <v>638</v>
      </c>
      <c r="D311" s="81">
        <f t="shared" si="5"/>
        <v>176</v>
      </c>
      <c r="E311" s="81">
        <f t="shared" si="6"/>
        <v>616</v>
      </c>
      <c r="F311" s="81">
        <f t="shared" si="7"/>
        <v>820</v>
      </c>
      <c r="G311" s="81">
        <f t="shared" si="8"/>
        <v>640</v>
      </c>
      <c r="H311" s="81">
        <f t="shared" si="9"/>
        <v>-464</v>
      </c>
      <c r="I311" s="82">
        <f t="shared" si="10"/>
        <v>-24</v>
      </c>
      <c r="N311" s="1"/>
      <c r="O311" s="1"/>
      <c r="P311" s="1"/>
      <c r="Q311" s="1"/>
      <c r="R311" s="1"/>
    </row>
    <row r="312" spans="2:23" ht="15" customHeight="1">
      <c r="B312" s="34">
        <v>12</v>
      </c>
      <c r="C312" s="91">
        <f t="shared" si="4"/>
        <v>672</v>
      </c>
      <c r="D312" s="81">
        <f t="shared" si="5"/>
        <v>144</v>
      </c>
      <c r="E312" s="81">
        <f t="shared" si="6"/>
        <v>624</v>
      </c>
      <c r="F312" s="81">
        <f t="shared" si="7"/>
        <v>840</v>
      </c>
      <c r="G312" s="81">
        <f t="shared" si="8"/>
        <v>680</v>
      </c>
      <c r="H312" s="81">
        <f t="shared" si="9"/>
        <v>-536</v>
      </c>
      <c r="I312" s="82">
        <f t="shared" si="10"/>
        <v>-56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2:23" ht="15" customHeight="1">
      <c r="B313" s="34">
        <v>13</v>
      </c>
      <c r="C313" s="91">
        <f t="shared" si="4"/>
        <v>702</v>
      </c>
      <c r="D313" s="81">
        <f t="shared" si="5"/>
        <v>104</v>
      </c>
      <c r="E313" s="81">
        <f t="shared" si="6"/>
        <v>624</v>
      </c>
      <c r="F313" s="81">
        <f t="shared" si="7"/>
        <v>860</v>
      </c>
      <c r="G313" s="81">
        <f t="shared" si="8"/>
        <v>720</v>
      </c>
      <c r="H313" s="81">
        <f t="shared" si="9"/>
        <v>-616</v>
      </c>
      <c r="I313" s="82">
        <f t="shared" si="10"/>
        <v>-96</v>
      </c>
      <c r="N313" s="1"/>
      <c r="O313" s="1"/>
      <c r="P313" s="1"/>
      <c r="Q313" s="1"/>
      <c r="R313" s="1"/>
      <c r="S313" s="5"/>
      <c r="T313" s="5"/>
      <c r="U313" s="5"/>
      <c r="V313" s="5"/>
      <c r="W313" s="5"/>
    </row>
    <row r="314" spans="2:23" ht="15" customHeight="1">
      <c r="B314" s="34">
        <v>14</v>
      </c>
      <c r="C314" s="91">
        <f t="shared" si="4"/>
        <v>728</v>
      </c>
      <c r="D314" s="81">
        <f t="shared" si="5"/>
        <v>56</v>
      </c>
      <c r="E314" s="81">
        <f t="shared" si="6"/>
        <v>616</v>
      </c>
      <c r="F314" s="81">
        <f t="shared" si="7"/>
        <v>880</v>
      </c>
      <c r="G314" s="81">
        <f t="shared" si="8"/>
        <v>760</v>
      </c>
      <c r="H314" s="81">
        <f t="shared" si="9"/>
        <v>-704</v>
      </c>
      <c r="I314" s="82">
        <f t="shared" si="10"/>
        <v>-144</v>
      </c>
      <c r="N314" s="1"/>
      <c r="O314" s="1"/>
      <c r="P314" s="1"/>
      <c r="Q314" s="1"/>
      <c r="R314" s="1"/>
      <c r="S314" s="5"/>
      <c r="T314" s="5"/>
      <c r="U314" s="5"/>
      <c r="V314" s="5"/>
      <c r="W314" s="5"/>
    </row>
    <row r="315" spans="2:23" ht="15" customHeight="1">
      <c r="B315" s="34">
        <v>15</v>
      </c>
      <c r="C315" s="91">
        <f t="shared" si="4"/>
        <v>750</v>
      </c>
      <c r="D315" s="81">
        <f t="shared" si="5"/>
        <v>0</v>
      </c>
      <c r="E315" s="81">
        <f t="shared" si="6"/>
        <v>600</v>
      </c>
      <c r="F315" s="81">
        <f t="shared" si="7"/>
        <v>900</v>
      </c>
      <c r="G315" s="81">
        <f t="shared" si="8"/>
        <v>800</v>
      </c>
      <c r="H315" s="81">
        <f t="shared" si="9"/>
        <v>-800</v>
      </c>
      <c r="I315" s="82">
        <f t="shared" si="10"/>
        <v>-200</v>
      </c>
      <c r="N315" s="1"/>
      <c r="O315" s="1"/>
      <c r="P315" s="1"/>
      <c r="Q315" s="1"/>
      <c r="R315" s="1"/>
      <c r="S315" s="5"/>
      <c r="T315" s="5"/>
      <c r="U315" s="5"/>
      <c r="V315" s="5"/>
      <c r="W315" s="5"/>
    </row>
    <row r="316" spans="2:23" ht="15" customHeight="1">
      <c r="B316" s="34">
        <v>16</v>
      </c>
      <c r="C316" s="91">
        <f t="shared" si="4"/>
        <v>768</v>
      </c>
      <c r="D316" s="81">
        <f t="shared" si="5"/>
        <v>-64</v>
      </c>
      <c r="E316" s="81">
        <f t="shared" si="6"/>
        <v>576</v>
      </c>
      <c r="F316" s="81">
        <f t="shared" si="7"/>
        <v>920</v>
      </c>
      <c r="G316" s="81">
        <f t="shared" si="8"/>
        <v>840</v>
      </c>
      <c r="H316" s="81">
        <f t="shared" si="9"/>
        <v>-904</v>
      </c>
      <c r="I316" s="82">
        <f t="shared" si="10"/>
        <v>-264</v>
      </c>
      <c r="M316" s="1"/>
      <c r="N316" s="1"/>
      <c r="O316" s="1"/>
      <c r="P316" s="1"/>
      <c r="Q316" s="1"/>
      <c r="R316" s="5"/>
      <c r="S316" s="5"/>
      <c r="T316" s="5"/>
      <c r="U316" s="5"/>
      <c r="V316" s="5"/>
    </row>
    <row r="317" spans="2:23" ht="15" customHeight="1">
      <c r="B317" s="34">
        <v>17</v>
      </c>
      <c r="C317" s="91">
        <f t="shared" si="4"/>
        <v>782</v>
      </c>
      <c r="D317" s="81">
        <f t="shared" si="5"/>
        <v>-136</v>
      </c>
      <c r="E317" s="81">
        <f t="shared" si="6"/>
        <v>544</v>
      </c>
      <c r="F317" s="81">
        <f t="shared" si="7"/>
        <v>940</v>
      </c>
      <c r="G317" s="81">
        <f t="shared" si="8"/>
        <v>880</v>
      </c>
      <c r="H317" s="81">
        <f t="shared" si="9"/>
        <v>-1016</v>
      </c>
      <c r="I317" s="82">
        <f t="shared" si="10"/>
        <v>-336</v>
      </c>
      <c r="L317" s="105"/>
      <c r="M317" s="106" t="s">
        <v>71</v>
      </c>
      <c r="N317" s="106" t="s">
        <v>72</v>
      </c>
      <c r="O317" s="106" t="s">
        <v>73</v>
      </c>
      <c r="P317" s="106" t="s">
        <v>74</v>
      </c>
      <c r="Q317" s="106" t="s">
        <v>75</v>
      </c>
      <c r="R317" s="5"/>
      <c r="S317" s="5"/>
      <c r="T317" s="5"/>
      <c r="U317" s="5"/>
      <c r="V317" s="5"/>
    </row>
    <row r="318" spans="2:23" ht="15" customHeight="1">
      <c r="B318" s="34">
        <v>18</v>
      </c>
      <c r="C318" s="91">
        <f t="shared" si="4"/>
        <v>792</v>
      </c>
      <c r="D318" s="81">
        <f t="shared" si="5"/>
        <v>-216</v>
      </c>
      <c r="E318" s="81">
        <f t="shared" si="6"/>
        <v>504</v>
      </c>
      <c r="F318" s="81">
        <f t="shared" si="7"/>
        <v>960</v>
      </c>
      <c r="G318" s="81">
        <f t="shared" si="8"/>
        <v>920</v>
      </c>
      <c r="H318" s="81">
        <f t="shared" si="9"/>
        <v>-1136</v>
      </c>
      <c r="I318" s="82">
        <f t="shared" si="10"/>
        <v>-416</v>
      </c>
      <c r="L318" s="105"/>
      <c r="M318" s="106"/>
      <c r="N318" s="106"/>
      <c r="O318" s="106"/>
      <c r="P318" s="106"/>
      <c r="Q318" s="106"/>
      <c r="R318" s="5"/>
      <c r="S318" s="5"/>
      <c r="T318" s="5"/>
      <c r="U318" s="5"/>
      <c r="V318" s="5"/>
    </row>
    <row r="319" spans="2:23" ht="15" customHeight="1">
      <c r="B319" s="34">
        <v>19</v>
      </c>
      <c r="C319" s="91">
        <f t="shared" si="4"/>
        <v>798</v>
      </c>
      <c r="D319" s="81">
        <f t="shared" si="5"/>
        <v>-304</v>
      </c>
      <c r="E319" s="81">
        <f t="shared" si="6"/>
        <v>456</v>
      </c>
      <c r="F319" s="81">
        <f t="shared" si="7"/>
        <v>980</v>
      </c>
      <c r="G319" s="81">
        <f t="shared" si="8"/>
        <v>960</v>
      </c>
      <c r="H319" s="81">
        <f t="shared" si="9"/>
        <v>-1264</v>
      </c>
      <c r="I319" s="82">
        <f t="shared" si="10"/>
        <v>-504</v>
      </c>
      <c r="L319" s="107">
        <f t="shared" ref="L319:L338" si="11">B301</f>
        <v>1</v>
      </c>
      <c r="M319" s="108">
        <f t="shared" ref="M319:M338" si="12">C301</f>
        <v>78</v>
      </c>
      <c r="N319" s="108">
        <f t="shared" ref="N319:O338" si="13">IF(D301&gt;0,D301,0)</f>
        <v>56</v>
      </c>
      <c r="O319" s="108">
        <f t="shared" si="13"/>
        <v>96</v>
      </c>
      <c r="P319" s="108">
        <f t="shared" ref="P319:P338" si="14">F301</f>
        <v>620</v>
      </c>
      <c r="Q319" s="108">
        <f t="shared" ref="Q319:Q338" si="15">G301</f>
        <v>240</v>
      </c>
      <c r="R319" s="5"/>
      <c r="S319" s="5"/>
      <c r="T319" s="5"/>
      <c r="U319" s="5"/>
      <c r="V319" s="5"/>
    </row>
    <row r="320" spans="2:23" ht="15" customHeight="1" thickBot="1">
      <c r="B320" s="34">
        <v>20</v>
      </c>
      <c r="C320" s="93">
        <f t="shared" si="4"/>
        <v>800</v>
      </c>
      <c r="D320" s="84">
        <f t="shared" si="5"/>
        <v>-400</v>
      </c>
      <c r="E320" s="84">
        <f t="shared" si="6"/>
        <v>400</v>
      </c>
      <c r="F320" s="84">
        <f t="shared" si="7"/>
        <v>1000</v>
      </c>
      <c r="G320" s="84">
        <f t="shared" si="8"/>
        <v>1000</v>
      </c>
      <c r="H320" s="84">
        <f t="shared" si="9"/>
        <v>-1400</v>
      </c>
      <c r="I320" s="85">
        <f t="shared" si="10"/>
        <v>-600</v>
      </c>
      <c r="L320" s="107">
        <f t="shared" si="11"/>
        <v>2</v>
      </c>
      <c r="M320" s="108">
        <f t="shared" si="12"/>
        <v>152</v>
      </c>
      <c r="N320" s="108">
        <f t="shared" si="13"/>
        <v>104</v>
      </c>
      <c r="O320" s="108">
        <f t="shared" si="13"/>
        <v>184</v>
      </c>
      <c r="P320" s="108">
        <f t="shared" si="14"/>
        <v>640</v>
      </c>
      <c r="Q320" s="108">
        <f t="shared" si="15"/>
        <v>280</v>
      </c>
      <c r="R320" s="5"/>
      <c r="S320" s="5"/>
      <c r="T320" s="5"/>
      <c r="U320" s="5"/>
      <c r="V320" s="5"/>
    </row>
    <row r="321" spans="12:22" ht="17">
      <c r="L321" s="107">
        <f t="shared" si="11"/>
        <v>3</v>
      </c>
      <c r="M321" s="108">
        <f t="shared" si="12"/>
        <v>222</v>
      </c>
      <c r="N321" s="108">
        <f t="shared" si="13"/>
        <v>144</v>
      </c>
      <c r="O321" s="108">
        <f t="shared" si="13"/>
        <v>264</v>
      </c>
      <c r="P321" s="108">
        <f t="shared" si="14"/>
        <v>660</v>
      </c>
      <c r="Q321" s="108">
        <f t="shared" si="15"/>
        <v>320</v>
      </c>
      <c r="R321" s="5"/>
      <c r="S321" s="5"/>
      <c r="T321" s="5"/>
      <c r="U321" s="5"/>
      <c r="V321" s="5"/>
    </row>
    <row r="322" spans="12:22" ht="17">
      <c r="L322" s="107">
        <f t="shared" si="11"/>
        <v>4</v>
      </c>
      <c r="M322" s="108">
        <f t="shared" si="12"/>
        <v>288</v>
      </c>
      <c r="N322" s="108">
        <f t="shared" si="13"/>
        <v>176</v>
      </c>
      <c r="O322" s="108">
        <f t="shared" si="13"/>
        <v>336</v>
      </c>
      <c r="P322" s="108">
        <f t="shared" si="14"/>
        <v>680</v>
      </c>
      <c r="Q322" s="108">
        <f t="shared" si="15"/>
        <v>360</v>
      </c>
      <c r="R322" s="5"/>
      <c r="S322" s="5"/>
      <c r="T322" s="5"/>
      <c r="U322" s="5"/>
      <c r="V322" s="5"/>
    </row>
    <row r="323" spans="12:22" ht="17">
      <c r="L323" s="107">
        <f t="shared" si="11"/>
        <v>5</v>
      </c>
      <c r="M323" s="108">
        <f t="shared" si="12"/>
        <v>350</v>
      </c>
      <c r="N323" s="108">
        <f t="shared" si="13"/>
        <v>200</v>
      </c>
      <c r="O323" s="108">
        <f t="shared" si="13"/>
        <v>400</v>
      </c>
      <c r="P323" s="108">
        <f t="shared" si="14"/>
        <v>700</v>
      </c>
      <c r="Q323" s="108">
        <f t="shared" si="15"/>
        <v>400</v>
      </c>
      <c r="R323" s="5"/>
      <c r="S323" s="5"/>
      <c r="T323" s="5"/>
      <c r="U323" s="5"/>
      <c r="V323" s="5"/>
    </row>
    <row r="324" spans="12:22" ht="17">
      <c r="L324" s="107">
        <f t="shared" si="11"/>
        <v>6</v>
      </c>
      <c r="M324" s="108">
        <f t="shared" si="12"/>
        <v>408</v>
      </c>
      <c r="N324" s="108">
        <f t="shared" si="13"/>
        <v>216</v>
      </c>
      <c r="O324" s="108">
        <f t="shared" si="13"/>
        <v>456</v>
      </c>
      <c r="P324" s="108">
        <f t="shared" si="14"/>
        <v>720</v>
      </c>
      <c r="Q324" s="108">
        <f t="shared" si="15"/>
        <v>440</v>
      </c>
      <c r="R324" s="5"/>
      <c r="S324" s="5"/>
      <c r="T324" s="5"/>
      <c r="U324" s="5"/>
      <c r="V324" s="5"/>
    </row>
    <row r="325" spans="12:22" ht="17">
      <c r="L325" s="107">
        <f t="shared" si="11"/>
        <v>7</v>
      </c>
      <c r="M325" s="108">
        <f t="shared" si="12"/>
        <v>462</v>
      </c>
      <c r="N325" s="108">
        <f t="shared" si="13"/>
        <v>224</v>
      </c>
      <c r="O325" s="108">
        <f t="shared" si="13"/>
        <v>504</v>
      </c>
      <c r="P325" s="108">
        <f t="shared" si="14"/>
        <v>740</v>
      </c>
      <c r="Q325" s="108">
        <f t="shared" si="15"/>
        <v>480</v>
      </c>
      <c r="R325" s="5"/>
      <c r="S325" s="5"/>
      <c r="T325" s="5"/>
      <c r="U325" s="5"/>
      <c r="V325" s="5"/>
    </row>
    <row r="326" spans="12:22" ht="17">
      <c r="L326" s="107">
        <f t="shared" si="11"/>
        <v>8</v>
      </c>
      <c r="M326" s="108">
        <f t="shared" si="12"/>
        <v>512</v>
      </c>
      <c r="N326" s="108">
        <f t="shared" si="13"/>
        <v>224</v>
      </c>
      <c r="O326" s="108">
        <f t="shared" si="13"/>
        <v>544</v>
      </c>
      <c r="P326" s="108">
        <f t="shared" si="14"/>
        <v>760</v>
      </c>
      <c r="Q326" s="108">
        <f t="shared" si="15"/>
        <v>520</v>
      </c>
      <c r="R326" s="5"/>
      <c r="S326" s="5"/>
      <c r="T326" s="5"/>
      <c r="U326" s="5"/>
      <c r="V326" s="5"/>
    </row>
    <row r="327" spans="12:22" ht="17">
      <c r="L327" s="107">
        <f t="shared" si="11"/>
        <v>9</v>
      </c>
      <c r="M327" s="108">
        <f t="shared" si="12"/>
        <v>558</v>
      </c>
      <c r="N327" s="108">
        <f t="shared" si="13"/>
        <v>216</v>
      </c>
      <c r="O327" s="108">
        <f t="shared" si="13"/>
        <v>576</v>
      </c>
      <c r="P327" s="108">
        <f t="shared" si="14"/>
        <v>780</v>
      </c>
      <c r="Q327" s="108">
        <f t="shared" si="15"/>
        <v>560</v>
      </c>
      <c r="R327" s="5"/>
      <c r="S327" s="5"/>
      <c r="T327" s="5"/>
      <c r="U327" s="5"/>
      <c r="V327" s="5"/>
    </row>
    <row r="328" spans="12:22" ht="17">
      <c r="L328" s="107">
        <f t="shared" si="11"/>
        <v>10</v>
      </c>
      <c r="M328" s="108">
        <f t="shared" si="12"/>
        <v>600</v>
      </c>
      <c r="N328" s="108">
        <f t="shared" si="13"/>
        <v>200</v>
      </c>
      <c r="O328" s="108">
        <f t="shared" si="13"/>
        <v>600</v>
      </c>
      <c r="P328" s="108">
        <f t="shared" si="14"/>
        <v>800</v>
      </c>
      <c r="Q328" s="108">
        <f t="shared" si="15"/>
        <v>600</v>
      </c>
      <c r="R328" s="5"/>
      <c r="S328" s="5"/>
      <c r="T328" s="5"/>
      <c r="U328" s="5"/>
      <c r="V328" s="5"/>
    </row>
    <row r="329" spans="12:22" ht="17">
      <c r="L329" s="107">
        <f t="shared" si="11"/>
        <v>11</v>
      </c>
      <c r="M329" s="108">
        <f t="shared" si="12"/>
        <v>638</v>
      </c>
      <c r="N329" s="108">
        <f t="shared" si="13"/>
        <v>176</v>
      </c>
      <c r="O329" s="108">
        <f t="shared" si="13"/>
        <v>616</v>
      </c>
      <c r="P329" s="108">
        <f t="shared" si="14"/>
        <v>820</v>
      </c>
      <c r="Q329" s="108">
        <f t="shared" si="15"/>
        <v>640</v>
      </c>
      <c r="R329" s="5"/>
      <c r="S329" s="5"/>
      <c r="T329" s="5"/>
      <c r="U329" s="5"/>
      <c r="V329" s="5"/>
    </row>
    <row r="330" spans="12:22" ht="17">
      <c r="L330" s="107">
        <f t="shared" si="11"/>
        <v>12</v>
      </c>
      <c r="M330" s="108">
        <f t="shared" si="12"/>
        <v>672</v>
      </c>
      <c r="N330" s="108">
        <f t="shared" si="13"/>
        <v>144</v>
      </c>
      <c r="O330" s="108">
        <f t="shared" si="13"/>
        <v>624</v>
      </c>
      <c r="P330" s="108">
        <f t="shared" si="14"/>
        <v>840</v>
      </c>
      <c r="Q330" s="108">
        <f t="shared" si="15"/>
        <v>680</v>
      </c>
      <c r="R330" s="5"/>
      <c r="S330" s="5"/>
      <c r="T330" s="5"/>
      <c r="U330" s="5"/>
      <c r="V330" s="5"/>
    </row>
    <row r="331" spans="12:22" ht="17">
      <c r="L331" s="107">
        <f t="shared" si="11"/>
        <v>13</v>
      </c>
      <c r="M331" s="108">
        <f t="shared" si="12"/>
        <v>702</v>
      </c>
      <c r="N331" s="108">
        <f t="shared" si="13"/>
        <v>104</v>
      </c>
      <c r="O331" s="108">
        <f t="shared" si="13"/>
        <v>624</v>
      </c>
      <c r="P331" s="108">
        <f t="shared" si="14"/>
        <v>860</v>
      </c>
      <c r="Q331" s="108">
        <f t="shared" si="15"/>
        <v>720</v>
      </c>
      <c r="R331" s="5"/>
      <c r="S331" s="5"/>
      <c r="T331" s="5"/>
      <c r="U331" s="5"/>
      <c r="V331" s="5"/>
    </row>
    <row r="332" spans="12:22" ht="17">
      <c r="L332" s="107">
        <f t="shared" si="11"/>
        <v>14</v>
      </c>
      <c r="M332" s="108">
        <f t="shared" si="12"/>
        <v>728</v>
      </c>
      <c r="N332" s="108">
        <f t="shared" si="13"/>
        <v>56</v>
      </c>
      <c r="O332" s="108">
        <f t="shared" si="13"/>
        <v>616</v>
      </c>
      <c r="P332" s="108">
        <f t="shared" si="14"/>
        <v>880</v>
      </c>
      <c r="Q332" s="108">
        <f t="shared" si="15"/>
        <v>760</v>
      </c>
      <c r="R332" s="5"/>
      <c r="S332" s="5"/>
      <c r="T332" s="5"/>
      <c r="U332" s="5"/>
      <c r="V332" s="5"/>
    </row>
    <row r="333" spans="12:22" ht="17">
      <c r="L333" s="107">
        <f t="shared" si="11"/>
        <v>15</v>
      </c>
      <c r="M333" s="108">
        <f t="shared" si="12"/>
        <v>750</v>
      </c>
      <c r="N333" s="108">
        <f t="shared" si="13"/>
        <v>0</v>
      </c>
      <c r="O333" s="108">
        <f t="shared" si="13"/>
        <v>600</v>
      </c>
      <c r="P333" s="108">
        <f t="shared" si="14"/>
        <v>900</v>
      </c>
      <c r="Q333" s="108">
        <f t="shared" si="15"/>
        <v>800</v>
      </c>
      <c r="R333" s="5"/>
      <c r="S333" s="5"/>
      <c r="T333" s="5"/>
      <c r="U333" s="5"/>
      <c r="V333" s="5"/>
    </row>
    <row r="334" spans="12:22" ht="17">
      <c r="L334" s="107">
        <f t="shared" si="11"/>
        <v>16</v>
      </c>
      <c r="M334" s="108">
        <f t="shared" si="12"/>
        <v>768</v>
      </c>
      <c r="N334" s="108">
        <f t="shared" si="13"/>
        <v>0</v>
      </c>
      <c r="O334" s="108">
        <f t="shared" si="13"/>
        <v>576</v>
      </c>
      <c r="P334" s="108">
        <f t="shared" si="14"/>
        <v>920</v>
      </c>
      <c r="Q334" s="108">
        <f t="shared" si="15"/>
        <v>840</v>
      </c>
      <c r="R334" s="5"/>
      <c r="S334" s="5"/>
      <c r="T334" s="5"/>
      <c r="U334" s="5"/>
      <c r="V334" s="5"/>
    </row>
    <row r="335" spans="12:22" ht="17">
      <c r="L335" s="107">
        <f t="shared" si="11"/>
        <v>17</v>
      </c>
      <c r="M335" s="108">
        <f t="shared" si="12"/>
        <v>782</v>
      </c>
      <c r="N335" s="108">
        <f t="shared" si="13"/>
        <v>0</v>
      </c>
      <c r="O335" s="108">
        <f t="shared" si="13"/>
        <v>544</v>
      </c>
      <c r="P335" s="108">
        <f t="shared" si="14"/>
        <v>940</v>
      </c>
      <c r="Q335" s="108">
        <f t="shared" si="15"/>
        <v>880</v>
      </c>
      <c r="R335" s="5"/>
      <c r="S335" s="5"/>
    </row>
    <row r="336" spans="12:22">
      <c r="L336" s="107">
        <f t="shared" si="11"/>
        <v>18</v>
      </c>
      <c r="M336" s="108">
        <f t="shared" si="12"/>
        <v>792</v>
      </c>
      <c r="N336" s="108">
        <f t="shared" si="13"/>
        <v>0</v>
      </c>
      <c r="O336" s="108">
        <f t="shared" si="13"/>
        <v>504</v>
      </c>
      <c r="P336" s="108">
        <f t="shared" si="14"/>
        <v>960</v>
      </c>
      <c r="Q336" s="108">
        <f t="shared" si="15"/>
        <v>920</v>
      </c>
    </row>
    <row r="337" spans="12:17">
      <c r="L337" s="107">
        <f t="shared" si="11"/>
        <v>19</v>
      </c>
      <c r="M337" s="108">
        <f t="shared" si="12"/>
        <v>798</v>
      </c>
      <c r="N337" s="108">
        <f t="shared" si="13"/>
        <v>0</v>
      </c>
      <c r="O337" s="108">
        <f t="shared" si="13"/>
        <v>456</v>
      </c>
      <c r="P337" s="108">
        <f t="shared" si="14"/>
        <v>980</v>
      </c>
      <c r="Q337" s="108">
        <f t="shared" si="15"/>
        <v>960</v>
      </c>
    </row>
    <row r="338" spans="12:17">
      <c r="L338" s="107">
        <f t="shared" si="11"/>
        <v>20</v>
      </c>
      <c r="M338" s="108">
        <f t="shared" si="12"/>
        <v>800</v>
      </c>
      <c r="N338" s="108">
        <f t="shared" si="13"/>
        <v>0</v>
      </c>
      <c r="O338" s="108">
        <f t="shared" si="13"/>
        <v>400</v>
      </c>
      <c r="P338" s="108">
        <f t="shared" si="14"/>
        <v>1000</v>
      </c>
      <c r="Q338" s="108">
        <f t="shared" si="15"/>
        <v>1000</v>
      </c>
    </row>
    <row r="353" spans="12:18">
      <c r="M353" s="1" t="s">
        <v>188</v>
      </c>
      <c r="N353" s="1" t="s">
        <v>79</v>
      </c>
      <c r="O353" s="1" t="s">
        <v>80</v>
      </c>
      <c r="P353" s="1" t="s">
        <v>81</v>
      </c>
      <c r="Q353" s="1" t="s">
        <v>187</v>
      </c>
      <c r="R353" s="1" t="s">
        <v>82</v>
      </c>
    </row>
    <row r="354" spans="12:18">
      <c r="L354" s="32">
        <v>1</v>
      </c>
      <c r="M354" s="33">
        <f t="shared" ref="M354:M373" si="16">M319</f>
        <v>78</v>
      </c>
      <c r="N354" s="33">
        <f t="shared" ref="N354:O371" si="17">IF(D301&lt;0,D301,D301)</f>
        <v>56</v>
      </c>
      <c r="O354" s="33">
        <f t="shared" si="17"/>
        <v>96</v>
      </c>
      <c r="P354" s="33">
        <f t="shared" ref="P354:P371" si="18">SUM(N354:O354)</f>
        <v>152</v>
      </c>
      <c r="Q354" s="33">
        <f t="shared" ref="Q354:R373" si="19">P319</f>
        <v>620</v>
      </c>
      <c r="R354" s="33">
        <f t="shared" si="19"/>
        <v>240</v>
      </c>
    </row>
    <row r="355" spans="12:18">
      <c r="L355" s="32">
        <v>2</v>
      </c>
      <c r="M355" s="33">
        <f t="shared" si="16"/>
        <v>152</v>
      </c>
      <c r="N355" s="33">
        <f t="shared" si="17"/>
        <v>104</v>
      </c>
      <c r="O355" s="33">
        <f t="shared" si="17"/>
        <v>184</v>
      </c>
      <c r="P355" s="33">
        <f t="shared" si="18"/>
        <v>288</v>
      </c>
      <c r="Q355" s="33">
        <f t="shared" si="19"/>
        <v>640</v>
      </c>
      <c r="R355" s="33">
        <f t="shared" si="19"/>
        <v>280</v>
      </c>
    </row>
    <row r="356" spans="12:18">
      <c r="L356" s="32">
        <v>3</v>
      </c>
      <c r="M356" s="33">
        <f t="shared" si="16"/>
        <v>222</v>
      </c>
      <c r="N356" s="33">
        <f t="shared" si="17"/>
        <v>144</v>
      </c>
      <c r="O356" s="33">
        <f t="shared" si="17"/>
        <v>264</v>
      </c>
      <c r="P356" s="33">
        <f t="shared" si="18"/>
        <v>408</v>
      </c>
      <c r="Q356" s="33">
        <f t="shared" si="19"/>
        <v>660</v>
      </c>
      <c r="R356" s="33">
        <f t="shared" si="19"/>
        <v>320</v>
      </c>
    </row>
    <row r="357" spans="12:18">
      <c r="L357" s="32">
        <v>4</v>
      </c>
      <c r="M357" s="33">
        <f t="shared" si="16"/>
        <v>288</v>
      </c>
      <c r="N357" s="33">
        <f t="shared" si="17"/>
        <v>176</v>
      </c>
      <c r="O357" s="33">
        <f t="shared" si="17"/>
        <v>336</v>
      </c>
      <c r="P357" s="33">
        <f t="shared" si="18"/>
        <v>512</v>
      </c>
      <c r="Q357" s="33">
        <f t="shared" si="19"/>
        <v>680</v>
      </c>
      <c r="R357" s="33">
        <f t="shared" si="19"/>
        <v>360</v>
      </c>
    </row>
    <row r="358" spans="12:18">
      <c r="L358" s="32">
        <v>5</v>
      </c>
      <c r="M358" s="33">
        <f t="shared" si="16"/>
        <v>350</v>
      </c>
      <c r="N358" s="33">
        <f t="shared" si="17"/>
        <v>200</v>
      </c>
      <c r="O358" s="33">
        <f t="shared" si="17"/>
        <v>400</v>
      </c>
      <c r="P358" s="33">
        <f t="shared" si="18"/>
        <v>600</v>
      </c>
      <c r="Q358" s="33">
        <f t="shared" si="19"/>
        <v>700</v>
      </c>
      <c r="R358" s="33">
        <f t="shared" si="19"/>
        <v>400</v>
      </c>
    </row>
    <row r="359" spans="12:18">
      <c r="L359" s="32">
        <v>6</v>
      </c>
      <c r="M359" s="33">
        <f t="shared" si="16"/>
        <v>408</v>
      </c>
      <c r="N359" s="33">
        <f t="shared" si="17"/>
        <v>216</v>
      </c>
      <c r="O359" s="33">
        <f t="shared" si="17"/>
        <v>456</v>
      </c>
      <c r="P359" s="33">
        <f t="shared" si="18"/>
        <v>672</v>
      </c>
      <c r="Q359" s="33">
        <f t="shared" si="19"/>
        <v>720</v>
      </c>
      <c r="R359" s="33">
        <f t="shared" si="19"/>
        <v>440</v>
      </c>
    </row>
    <row r="360" spans="12:18">
      <c r="L360" s="32">
        <v>7</v>
      </c>
      <c r="M360" s="33">
        <f t="shared" si="16"/>
        <v>462</v>
      </c>
      <c r="N360" s="33">
        <f t="shared" si="17"/>
        <v>224</v>
      </c>
      <c r="O360" s="33">
        <f t="shared" si="17"/>
        <v>504</v>
      </c>
      <c r="P360" s="33">
        <f t="shared" si="18"/>
        <v>728</v>
      </c>
      <c r="Q360" s="33">
        <f t="shared" si="19"/>
        <v>740</v>
      </c>
      <c r="R360" s="33">
        <f t="shared" si="19"/>
        <v>480</v>
      </c>
    </row>
    <row r="361" spans="12:18">
      <c r="L361" s="32">
        <v>8</v>
      </c>
      <c r="M361" s="33">
        <f t="shared" si="16"/>
        <v>512</v>
      </c>
      <c r="N361" s="33">
        <f t="shared" si="17"/>
        <v>224</v>
      </c>
      <c r="O361" s="33">
        <f t="shared" si="17"/>
        <v>544</v>
      </c>
      <c r="P361" s="33">
        <f t="shared" si="18"/>
        <v>768</v>
      </c>
      <c r="Q361" s="33">
        <f t="shared" si="19"/>
        <v>760</v>
      </c>
      <c r="R361" s="33">
        <f t="shared" si="19"/>
        <v>520</v>
      </c>
    </row>
    <row r="362" spans="12:18">
      <c r="L362" s="32">
        <v>9</v>
      </c>
      <c r="M362" s="33">
        <f t="shared" si="16"/>
        <v>558</v>
      </c>
      <c r="N362" s="33">
        <f t="shared" si="17"/>
        <v>216</v>
      </c>
      <c r="O362" s="33">
        <f t="shared" si="17"/>
        <v>576</v>
      </c>
      <c r="P362" s="33">
        <f t="shared" si="18"/>
        <v>792</v>
      </c>
      <c r="Q362" s="33">
        <f t="shared" si="19"/>
        <v>780</v>
      </c>
      <c r="R362" s="33">
        <f t="shared" si="19"/>
        <v>560</v>
      </c>
    </row>
    <row r="363" spans="12:18">
      <c r="L363" s="32">
        <v>10</v>
      </c>
      <c r="M363" s="33">
        <f t="shared" si="16"/>
        <v>600</v>
      </c>
      <c r="N363" s="33">
        <f t="shared" si="17"/>
        <v>200</v>
      </c>
      <c r="O363" s="33">
        <f t="shared" si="17"/>
        <v>600</v>
      </c>
      <c r="P363" s="33">
        <f t="shared" si="18"/>
        <v>800</v>
      </c>
      <c r="Q363" s="33">
        <f t="shared" si="19"/>
        <v>800</v>
      </c>
      <c r="R363" s="33">
        <f t="shared" si="19"/>
        <v>600</v>
      </c>
    </row>
    <row r="364" spans="12:18">
      <c r="L364" s="32">
        <v>11</v>
      </c>
      <c r="M364" s="33">
        <f t="shared" si="16"/>
        <v>638</v>
      </c>
      <c r="N364" s="33">
        <f t="shared" si="17"/>
        <v>176</v>
      </c>
      <c r="O364" s="33">
        <f t="shared" si="17"/>
        <v>616</v>
      </c>
      <c r="P364" s="33">
        <f t="shared" si="18"/>
        <v>792</v>
      </c>
      <c r="Q364" s="33">
        <f t="shared" si="19"/>
        <v>820</v>
      </c>
      <c r="R364" s="33">
        <f t="shared" si="19"/>
        <v>640</v>
      </c>
    </row>
    <row r="365" spans="12:18">
      <c r="L365" s="32">
        <v>12</v>
      </c>
      <c r="M365" s="33">
        <f t="shared" si="16"/>
        <v>672</v>
      </c>
      <c r="N365" s="33">
        <f t="shared" si="17"/>
        <v>144</v>
      </c>
      <c r="O365" s="33">
        <f t="shared" si="17"/>
        <v>624</v>
      </c>
      <c r="P365" s="33">
        <f t="shared" si="18"/>
        <v>768</v>
      </c>
      <c r="Q365" s="33">
        <f t="shared" si="19"/>
        <v>840</v>
      </c>
      <c r="R365" s="33">
        <f t="shared" si="19"/>
        <v>680</v>
      </c>
    </row>
    <row r="366" spans="12:18">
      <c r="L366" s="32">
        <v>13</v>
      </c>
      <c r="M366" s="33">
        <f t="shared" si="16"/>
        <v>702</v>
      </c>
      <c r="N366" s="33">
        <f t="shared" si="17"/>
        <v>104</v>
      </c>
      <c r="O366" s="33">
        <f t="shared" si="17"/>
        <v>624</v>
      </c>
      <c r="P366" s="33">
        <f t="shared" si="18"/>
        <v>728</v>
      </c>
      <c r="Q366" s="33">
        <f t="shared" si="19"/>
        <v>860</v>
      </c>
      <c r="R366" s="33">
        <f t="shared" si="19"/>
        <v>720</v>
      </c>
    </row>
    <row r="367" spans="12:18">
      <c r="L367" s="32">
        <v>14</v>
      </c>
      <c r="M367" s="33">
        <f t="shared" si="16"/>
        <v>728</v>
      </c>
      <c r="N367" s="33">
        <f t="shared" si="17"/>
        <v>56</v>
      </c>
      <c r="O367" s="33">
        <f t="shared" si="17"/>
        <v>616</v>
      </c>
      <c r="P367" s="33">
        <f t="shared" si="18"/>
        <v>672</v>
      </c>
      <c r="Q367" s="33">
        <f t="shared" si="19"/>
        <v>880</v>
      </c>
      <c r="R367" s="33">
        <f t="shared" si="19"/>
        <v>760</v>
      </c>
    </row>
    <row r="368" spans="12:18">
      <c r="L368" s="32">
        <v>15</v>
      </c>
      <c r="M368" s="33">
        <f t="shared" si="16"/>
        <v>750</v>
      </c>
      <c r="N368" s="33">
        <f t="shared" si="17"/>
        <v>0</v>
      </c>
      <c r="O368" s="33">
        <f t="shared" si="17"/>
        <v>600</v>
      </c>
      <c r="P368" s="33">
        <f t="shared" si="18"/>
        <v>600</v>
      </c>
      <c r="Q368" s="33">
        <f t="shared" si="19"/>
        <v>900</v>
      </c>
      <c r="R368" s="33">
        <f t="shared" si="19"/>
        <v>800</v>
      </c>
    </row>
    <row r="369" spans="2:18">
      <c r="L369" s="32">
        <v>16</v>
      </c>
      <c r="M369" s="33">
        <f t="shared" si="16"/>
        <v>768</v>
      </c>
      <c r="N369" s="33">
        <f t="shared" si="17"/>
        <v>-64</v>
      </c>
      <c r="O369" s="33">
        <f t="shared" si="17"/>
        <v>576</v>
      </c>
      <c r="P369" s="33">
        <f t="shared" si="18"/>
        <v>512</v>
      </c>
      <c r="Q369" s="33">
        <f t="shared" si="19"/>
        <v>920</v>
      </c>
      <c r="R369" s="33">
        <f t="shared" si="19"/>
        <v>840</v>
      </c>
    </row>
    <row r="370" spans="2:18">
      <c r="L370" s="32">
        <v>17</v>
      </c>
      <c r="M370" s="33">
        <f t="shared" si="16"/>
        <v>782</v>
      </c>
      <c r="N370" s="33">
        <f t="shared" si="17"/>
        <v>-136</v>
      </c>
      <c r="O370" s="33">
        <f t="shared" si="17"/>
        <v>544</v>
      </c>
      <c r="P370" s="33">
        <f t="shared" si="18"/>
        <v>408</v>
      </c>
      <c r="Q370" s="33">
        <f t="shared" si="19"/>
        <v>940</v>
      </c>
      <c r="R370" s="33">
        <f t="shared" si="19"/>
        <v>880</v>
      </c>
    </row>
    <row r="371" spans="2:18">
      <c r="L371" s="32">
        <v>18</v>
      </c>
      <c r="M371" s="33">
        <f t="shared" si="16"/>
        <v>792</v>
      </c>
      <c r="N371" s="33">
        <f t="shared" si="17"/>
        <v>-216</v>
      </c>
      <c r="O371" s="33">
        <f t="shared" si="17"/>
        <v>504</v>
      </c>
      <c r="P371" s="33">
        <f t="shared" si="18"/>
        <v>288</v>
      </c>
      <c r="Q371" s="33">
        <f t="shared" si="19"/>
        <v>960</v>
      </c>
      <c r="R371" s="33">
        <f t="shared" si="19"/>
        <v>920</v>
      </c>
    </row>
    <row r="372" spans="2:18">
      <c r="L372" s="32">
        <v>19</v>
      </c>
      <c r="M372" s="33">
        <f t="shared" si="16"/>
        <v>798</v>
      </c>
      <c r="N372" s="33">
        <f>IF(D319&lt;0,D319,D319)</f>
        <v>-304</v>
      </c>
      <c r="O372" s="33">
        <f>IF(E319&lt;0,E319,E319)</f>
        <v>456</v>
      </c>
      <c r="P372" s="33">
        <f>SUM(N372:O372)</f>
        <v>152</v>
      </c>
      <c r="Q372" s="33">
        <f t="shared" si="19"/>
        <v>980</v>
      </c>
      <c r="R372" s="33">
        <f t="shared" si="19"/>
        <v>960</v>
      </c>
    </row>
    <row r="373" spans="2:18">
      <c r="L373" s="32">
        <v>20</v>
      </c>
      <c r="M373" s="33">
        <f t="shared" si="16"/>
        <v>800</v>
      </c>
      <c r="N373" s="33">
        <f>IF(D320&lt;0,D320,D320)</f>
        <v>-400</v>
      </c>
      <c r="O373" s="33">
        <f>IF(E320&lt;0,E320,E320)</f>
        <v>400</v>
      </c>
      <c r="P373" s="33">
        <f>SUM(N373:O373)</f>
        <v>0</v>
      </c>
      <c r="Q373" s="33">
        <f t="shared" si="19"/>
        <v>1000</v>
      </c>
      <c r="R373" s="33">
        <f t="shared" si="19"/>
        <v>1000</v>
      </c>
    </row>
    <row r="374" spans="2:18">
      <c r="L374" s="32"/>
      <c r="M374" s="33"/>
      <c r="N374" s="33"/>
      <c r="O374" s="33"/>
      <c r="P374" s="33"/>
      <c r="Q374" s="33"/>
      <c r="R374" s="33"/>
    </row>
    <row r="375" spans="2:18">
      <c r="L375" s="32"/>
      <c r="M375" s="33"/>
      <c r="N375" s="33"/>
      <c r="O375" s="33"/>
      <c r="P375" s="33"/>
      <c r="Q375" s="33"/>
      <c r="R375" s="33"/>
    </row>
    <row r="376" spans="2:18">
      <c r="L376" s="32"/>
      <c r="M376" s="33"/>
      <c r="N376" s="33"/>
      <c r="O376" s="33"/>
      <c r="P376" s="33"/>
      <c r="Q376" s="33"/>
      <c r="R376" s="33"/>
    </row>
    <row r="377" spans="2:18">
      <c r="B377" s="7" t="s">
        <v>83</v>
      </c>
      <c r="L377" s="32"/>
      <c r="M377" s="33"/>
      <c r="N377" s="33"/>
      <c r="O377" s="33"/>
      <c r="P377" s="33"/>
      <c r="Q377" s="33"/>
      <c r="R377" s="33"/>
    </row>
    <row r="378" spans="2:18">
      <c r="B378" s="70">
        <v>1</v>
      </c>
      <c r="C378" s="3" t="s">
        <v>84</v>
      </c>
      <c r="L378" s="32"/>
      <c r="M378" s="33"/>
      <c r="N378" s="33"/>
      <c r="O378" s="33"/>
      <c r="P378" s="33"/>
      <c r="Q378" s="33"/>
      <c r="R378" s="33"/>
    </row>
    <row r="379" spans="2:18">
      <c r="B379" s="2"/>
      <c r="C379" s="48" t="s">
        <v>197</v>
      </c>
      <c r="D379" s="32">
        <v>71</v>
      </c>
      <c r="E379" s="32">
        <v>-0.5</v>
      </c>
      <c r="F379" s="32" t="s">
        <v>245</v>
      </c>
      <c r="G379" s="6" t="s">
        <v>85</v>
      </c>
      <c r="L379" s="32"/>
      <c r="M379" s="33"/>
      <c r="N379" s="33"/>
      <c r="O379" s="33"/>
      <c r="P379" s="33"/>
      <c r="Q379" s="33"/>
      <c r="R379" s="33"/>
    </row>
    <row r="380" spans="2:18">
      <c r="B380" s="2"/>
      <c r="C380" s="48" t="s">
        <v>195</v>
      </c>
      <c r="D380" s="32">
        <f>2200</f>
        <v>2200</v>
      </c>
      <c r="E380" s="32">
        <v>10</v>
      </c>
      <c r="F380" s="32" t="s">
        <v>242</v>
      </c>
      <c r="L380" s="32"/>
      <c r="M380" s="33"/>
      <c r="N380" s="33"/>
      <c r="O380" s="33"/>
      <c r="P380" s="33"/>
      <c r="Q380" s="33"/>
      <c r="R380" s="33"/>
    </row>
    <row r="381" spans="2:18">
      <c r="B381" s="2" t="s">
        <v>86</v>
      </c>
      <c r="C381" s="3" t="s">
        <v>11</v>
      </c>
      <c r="L381" s="32"/>
      <c r="M381" s="33"/>
      <c r="N381" s="33"/>
      <c r="O381" s="33"/>
      <c r="P381" s="33"/>
      <c r="Q381" s="33"/>
      <c r="R381" s="33"/>
    </row>
    <row r="382" spans="2:18">
      <c r="B382" s="2" t="s">
        <v>12</v>
      </c>
      <c r="C382" s="3" t="s">
        <v>13</v>
      </c>
      <c r="L382" s="32"/>
      <c r="M382" s="33"/>
      <c r="N382" s="33"/>
      <c r="O382" s="33"/>
      <c r="P382" s="33"/>
      <c r="Q382" s="33"/>
      <c r="R382" s="33"/>
    </row>
    <row r="383" spans="2:18">
      <c r="B383" s="2"/>
      <c r="C383" s="48" t="s">
        <v>147</v>
      </c>
      <c r="D383" s="32">
        <v>21</v>
      </c>
      <c r="E383" s="32">
        <v>-0.1</v>
      </c>
      <c r="F383" s="32" t="s">
        <v>250</v>
      </c>
      <c r="L383" s="32"/>
      <c r="M383" s="33"/>
      <c r="N383" s="33"/>
      <c r="O383" s="33"/>
      <c r="P383" s="33"/>
      <c r="Q383" s="33"/>
      <c r="R383" s="33"/>
    </row>
    <row r="384" spans="2:18">
      <c r="B384" s="2"/>
      <c r="C384" s="48" t="s">
        <v>148</v>
      </c>
      <c r="D384" s="32">
        <v>50</v>
      </c>
      <c r="E384" s="32">
        <v>-0.4</v>
      </c>
      <c r="F384" s="32" t="s">
        <v>178</v>
      </c>
      <c r="L384" s="32"/>
      <c r="M384" s="33"/>
      <c r="N384" s="33"/>
      <c r="O384" s="33"/>
      <c r="P384" s="33"/>
      <c r="Q384" s="33"/>
      <c r="R384" s="33"/>
    </row>
    <row r="385" spans="2:18">
      <c r="B385" s="2"/>
      <c r="C385" s="3" t="s">
        <v>14</v>
      </c>
      <c r="L385" s="32"/>
      <c r="M385" s="33"/>
      <c r="N385" s="33"/>
      <c r="O385" s="33"/>
      <c r="P385" s="33"/>
      <c r="Q385" s="33"/>
      <c r="R385" s="33"/>
    </row>
    <row r="386" spans="2:18">
      <c r="B386" s="2" t="s">
        <v>15</v>
      </c>
      <c r="C386" s="3" t="s">
        <v>16</v>
      </c>
      <c r="L386" s="32"/>
      <c r="M386" s="33"/>
      <c r="N386" s="33"/>
      <c r="O386" s="33"/>
      <c r="P386" s="33"/>
      <c r="Q386" s="33"/>
      <c r="R386" s="33"/>
    </row>
    <row r="387" spans="2:18">
      <c r="B387" s="2" t="s">
        <v>17</v>
      </c>
      <c r="C387" s="3" t="s">
        <v>18</v>
      </c>
      <c r="L387" s="32"/>
      <c r="M387" s="33"/>
      <c r="N387" s="33"/>
      <c r="O387" s="33"/>
      <c r="P387" s="33"/>
      <c r="Q387" s="33"/>
      <c r="R387" s="33"/>
    </row>
    <row r="388" spans="2:18">
      <c r="B388" s="2"/>
      <c r="L388" s="32"/>
      <c r="M388" s="33"/>
      <c r="N388" s="33"/>
      <c r="O388" s="33"/>
      <c r="P388" s="33"/>
      <c r="Q388" s="33"/>
      <c r="R388" s="33"/>
    </row>
    <row r="389" spans="2:18">
      <c r="B389" s="70">
        <v>2</v>
      </c>
      <c r="C389" s="3" t="s">
        <v>19</v>
      </c>
      <c r="L389" s="32"/>
      <c r="M389" s="33"/>
      <c r="N389" s="33"/>
      <c r="O389" s="33"/>
      <c r="P389" s="33"/>
      <c r="Q389" s="33"/>
      <c r="R389" s="33"/>
    </row>
    <row r="390" spans="2:18">
      <c r="B390" s="7"/>
      <c r="C390" s="48" t="s">
        <v>91</v>
      </c>
      <c r="D390" s="32">
        <v>15.75</v>
      </c>
      <c r="E390" s="32">
        <v>-0.25</v>
      </c>
      <c r="F390" s="32" t="s">
        <v>250</v>
      </c>
      <c r="L390" s="32"/>
      <c r="M390" s="33"/>
      <c r="N390" s="33"/>
      <c r="O390" s="33"/>
      <c r="P390" s="33"/>
      <c r="Q390" s="33"/>
      <c r="R390" s="33"/>
    </row>
    <row r="391" spans="2:18">
      <c r="B391" s="2"/>
      <c r="C391" s="48" t="s">
        <v>92</v>
      </c>
      <c r="D391" s="32">
        <v>21</v>
      </c>
      <c r="E391" s="32">
        <f>0.2</f>
        <v>0.2</v>
      </c>
      <c r="F391" s="32" t="s">
        <v>178</v>
      </c>
      <c r="G391" s="6" t="s">
        <v>93</v>
      </c>
      <c r="L391" s="32"/>
      <c r="M391" s="33"/>
      <c r="N391" s="33"/>
      <c r="O391" s="33"/>
      <c r="P391" s="33"/>
      <c r="Q391" s="33"/>
      <c r="R391" s="33"/>
    </row>
    <row r="392" spans="2:18">
      <c r="B392" s="2"/>
      <c r="C392" s="48"/>
      <c r="D392" s="32"/>
      <c r="E392" s="32"/>
      <c r="F392" s="32"/>
      <c r="L392" s="32"/>
      <c r="M392" s="33"/>
      <c r="N392" s="33"/>
      <c r="O392" s="33"/>
      <c r="P392" s="33"/>
      <c r="Q392" s="33"/>
      <c r="R392" s="33"/>
    </row>
    <row r="393" spans="2:18">
      <c r="B393" s="2"/>
      <c r="C393" s="48"/>
      <c r="D393" s="32"/>
      <c r="E393" s="32"/>
      <c r="F393" s="1">
        <v>0.75</v>
      </c>
      <c r="L393" s="32"/>
      <c r="M393" s="33"/>
      <c r="N393" s="33"/>
      <c r="O393" s="33"/>
      <c r="P393" s="33"/>
      <c r="Q393" s="33"/>
      <c r="R393" s="33"/>
    </row>
    <row r="394" spans="2:18">
      <c r="B394" s="2"/>
      <c r="C394" s="48" t="s">
        <v>195</v>
      </c>
      <c r="D394" s="32">
        <v>600</v>
      </c>
      <c r="E394" s="32">
        <v>20</v>
      </c>
      <c r="F394" s="32" t="s">
        <v>242</v>
      </c>
      <c r="L394" s="32"/>
      <c r="M394" s="33"/>
      <c r="N394" s="33"/>
      <c r="O394" s="33"/>
      <c r="P394" s="33"/>
      <c r="Q394" s="33"/>
      <c r="R394" s="33"/>
    </row>
    <row r="395" spans="2:18">
      <c r="B395" s="2" t="s">
        <v>86</v>
      </c>
      <c r="C395" s="3" t="s">
        <v>94</v>
      </c>
      <c r="L395" s="32"/>
      <c r="M395" s="33"/>
      <c r="N395" s="33"/>
      <c r="O395" s="33"/>
      <c r="P395" s="33"/>
      <c r="Q395" s="33"/>
      <c r="R395" s="33"/>
    </row>
    <row r="396" spans="2:18">
      <c r="B396" s="2" t="s">
        <v>12</v>
      </c>
      <c r="C396" s="3" t="s">
        <v>95</v>
      </c>
      <c r="L396" s="32"/>
      <c r="M396" s="33"/>
      <c r="N396" s="33"/>
      <c r="O396" s="33"/>
      <c r="P396" s="33"/>
      <c r="Q396" s="33"/>
      <c r="R396" s="33"/>
    </row>
    <row r="397" spans="2:18">
      <c r="B397" s="2"/>
      <c r="C397" s="3" t="s">
        <v>96</v>
      </c>
      <c r="L397" s="32"/>
      <c r="M397" s="33"/>
      <c r="N397" s="33"/>
      <c r="O397" s="33"/>
      <c r="P397" s="33"/>
      <c r="Q397" s="33"/>
      <c r="R397" s="33"/>
    </row>
    <row r="398" spans="2:18">
      <c r="B398" s="2" t="s">
        <v>15</v>
      </c>
      <c r="C398" s="3" t="s">
        <v>97</v>
      </c>
      <c r="L398" s="32"/>
      <c r="M398" s="33"/>
      <c r="N398" s="33"/>
      <c r="O398" s="33"/>
      <c r="P398" s="33"/>
      <c r="Q398" s="33"/>
      <c r="R398" s="33"/>
    </row>
    <row r="399" spans="2:18">
      <c r="B399" s="7"/>
      <c r="L399" s="32"/>
      <c r="M399" s="33"/>
      <c r="N399" s="33"/>
      <c r="O399" s="33"/>
      <c r="P399" s="33"/>
      <c r="Q399" s="33"/>
      <c r="R399" s="33"/>
    </row>
    <row r="400" spans="2:18">
      <c r="B400" s="7"/>
      <c r="L400" s="32"/>
      <c r="M400" s="33"/>
      <c r="N400" s="33"/>
      <c r="O400" s="33"/>
      <c r="P400" s="33"/>
      <c r="Q400" s="33"/>
      <c r="R400" s="33"/>
    </row>
    <row r="401" spans="2:18">
      <c r="B401" s="7"/>
      <c r="L401" s="32"/>
      <c r="M401" s="33"/>
      <c r="N401" s="33"/>
      <c r="O401" s="33"/>
      <c r="P401" s="33"/>
      <c r="Q401" s="33"/>
      <c r="R401" s="33"/>
    </row>
    <row r="402" spans="2:18">
      <c r="B402" s="7"/>
      <c r="L402" s="32"/>
      <c r="M402" s="33"/>
      <c r="N402" s="33"/>
      <c r="O402" s="33"/>
      <c r="P402" s="33"/>
      <c r="Q402" s="33"/>
      <c r="R402" s="33"/>
    </row>
    <row r="403" spans="2:18">
      <c r="B403" s="7"/>
      <c r="L403" s="32"/>
      <c r="M403" s="33"/>
      <c r="N403" s="33"/>
      <c r="O403" s="33"/>
      <c r="P403" s="33"/>
      <c r="Q403" s="33"/>
      <c r="R403" s="33"/>
    </row>
    <row r="404" spans="2:18">
      <c r="B404" s="7"/>
      <c r="L404" s="32"/>
      <c r="M404" s="33"/>
      <c r="N404" s="33"/>
      <c r="O404" s="33"/>
      <c r="P404" s="33"/>
      <c r="Q404" s="33"/>
      <c r="R404" s="33"/>
    </row>
    <row r="405" spans="2:18">
      <c r="B405" s="7"/>
      <c r="L405" s="32"/>
      <c r="M405" s="33"/>
      <c r="N405" s="33"/>
      <c r="O405" s="33"/>
      <c r="P405" s="33"/>
      <c r="Q405" s="33"/>
      <c r="R405" s="33"/>
    </row>
    <row r="406" spans="2:18">
      <c r="B406" s="7"/>
      <c r="L406" s="32"/>
      <c r="M406" s="33"/>
      <c r="N406" s="33"/>
      <c r="O406" s="33"/>
      <c r="P406" s="33"/>
      <c r="Q406" s="33"/>
      <c r="R406" s="33"/>
    </row>
    <row r="407" spans="2:18">
      <c r="B407" s="7"/>
      <c r="L407" s="32"/>
      <c r="M407" s="33"/>
      <c r="N407" s="33"/>
      <c r="O407" s="33"/>
      <c r="P407" s="33"/>
      <c r="Q407" s="33"/>
      <c r="R407" s="33"/>
    </row>
    <row r="408" spans="2:18">
      <c r="B408" s="7"/>
    </row>
    <row r="409" spans="2:18">
      <c r="B409" s="7"/>
    </row>
  </sheetData>
  <pageMargins left="0.3" right="0.3" top="1" bottom="1" header="0.5" footer="0.5"/>
  <pageSetup paperSize="0" scale="80" orientation="portrait" horizontalDpi="4294967292" verticalDpi="4294967292"/>
  <headerFooter alignWithMargins="0">
    <oddHeader>&amp;L&amp;CPriceDiscrimination.xls&amp;R</oddHeader>
    <oddFooter>&amp;L&amp;C- &amp;P -&amp;R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Montclair State University</dc:creator>
  <cp:lastModifiedBy>Phillip LeBel</cp:lastModifiedBy>
  <cp:lastPrinted>2006-10-16T19:13:11Z</cp:lastPrinted>
  <dcterms:created xsi:type="dcterms:W3CDTF">1999-04-05T22:08:47Z</dcterms:created>
  <dcterms:modified xsi:type="dcterms:W3CDTF">2021-11-21T19:07:28Z</dcterms:modified>
</cp:coreProperties>
</file>