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416" windowWidth="15500" windowHeight="14600" tabRatio="147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<sst xmlns="http://schemas.openxmlformats.org/spreadsheetml/2006/main" count="534" uniqueCount="108">
  <si>
    <t>The expected price is the probability weighted market equilibrium price under each scenario.</t>
  </si>
  <si>
    <t>Expected Price</t>
  </si>
  <si>
    <t>C.</t>
  </si>
  <si>
    <t>Consider the firm's cost function:</t>
  </si>
  <si>
    <t>from which</t>
  </si>
  <si>
    <t>Q</t>
  </si>
  <si>
    <t>D.</t>
  </si>
  <si>
    <t>The profit-maximizing equilibrium of the firm is:</t>
  </si>
  <si>
    <t>qe = f(MR=MC), where MR=ePe, the expected market equilibrium price</t>
  </si>
  <si>
    <t>eqe =</t>
  </si>
  <si>
    <r>
      <t>Q</t>
    </r>
    <r>
      <rPr>
        <b/>
        <vertAlign val="superscript"/>
        <sz val="18"/>
        <rFont val="Helv"/>
        <family val="0"/>
      </rPr>
      <t>2</t>
    </r>
  </si>
  <si>
    <t>ENCF =</t>
  </si>
  <si>
    <t>and the corresponding market share and equiproportional number of competitive firms (ENCF) will be:</t>
  </si>
  <si>
    <t>Market Share =</t>
  </si>
  <si>
    <t>eQe:</t>
  </si>
  <si>
    <t xml:space="preserve"> (based on the reciprocal of the competitive firm market share)</t>
  </si>
  <si>
    <t>E.</t>
  </si>
  <si>
    <t>The corresponding profit(loss) of the firm will be:</t>
  </si>
  <si>
    <t>TCf =</t>
  </si>
  <si>
    <t>MCf =</t>
  </si>
  <si>
    <t>eTRf =</t>
  </si>
  <si>
    <t xml:space="preserve"> (the expected total revenue of the firm)</t>
  </si>
  <si>
    <t xml:space="preserve"> (where eERRS = the expected economic rate of return on sales)</t>
  </si>
  <si>
    <t>eARRS =</t>
  </si>
  <si>
    <t>eERRS =</t>
  </si>
  <si>
    <t xml:space="preserve"> (based on eERRS + OCC, the opportunity cost of capital)</t>
  </si>
  <si>
    <t>The opportunity cost of capital (OCC) is:</t>
  </si>
  <si>
    <t>Options and implications:</t>
  </si>
  <si>
    <t>Expected market quantities (eQi)</t>
  </si>
  <si>
    <r>
      <t xml:space="preserve">Weighted average expected price, </t>
    </r>
    <r>
      <rPr>
        <b/>
        <sz val="12"/>
        <rFont val="Helv"/>
        <family val="0"/>
      </rPr>
      <t>ePe</t>
    </r>
    <r>
      <rPr>
        <sz val="12"/>
        <rFont val="Helv"/>
        <family val="0"/>
      </rPr>
      <t>:</t>
    </r>
  </si>
  <si>
    <t>ePe =</t>
  </si>
  <si>
    <r>
      <t xml:space="preserve"> (based on the single firm </t>
    </r>
    <r>
      <rPr>
        <b/>
        <sz val="12"/>
        <rFont val="Helv"/>
        <family val="0"/>
      </rPr>
      <t>eqe</t>
    </r>
    <r>
      <rPr>
        <sz val="12"/>
        <rFont val="Helv"/>
        <family val="0"/>
      </rPr>
      <t xml:space="preserve"> divided by the weighted average market </t>
    </r>
    <r>
      <rPr>
        <b/>
        <sz val="12"/>
        <rFont val="Helv"/>
        <family val="0"/>
      </rPr>
      <t>eQe</t>
    </r>
    <r>
      <rPr>
        <sz val="12"/>
        <rFont val="Helv"/>
        <family val="0"/>
      </rPr>
      <t>)</t>
    </r>
  </si>
  <si>
    <t>Competitive Market Profit Maximization Under Risk</t>
  </si>
  <si>
    <t>Consider first the following possible alternative market supply and demand conditions:</t>
  </si>
  <si>
    <t>eTRf</t>
  </si>
  <si>
    <r>
      <t>p</t>
    </r>
    <r>
      <rPr>
        <b/>
        <sz val="12"/>
        <rFont val="Helv"/>
        <family val="0"/>
      </rPr>
      <t xml:space="preserve"> = eTRf-TCf =</t>
    </r>
  </si>
  <si>
    <t>Compute the weighted average expected economic rate of return on sales:</t>
  </si>
  <si>
    <t>waeERRS =</t>
  </si>
  <si>
    <t>Evaluate the outcome under the market price scenarios:</t>
  </si>
  <si>
    <r>
      <t>p</t>
    </r>
    <r>
      <rPr>
        <b/>
        <sz val="12"/>
        <rFont val="Helv"/>
        <family val="0"/>
      </rPr>
      <t xml:space="preserve"> = </t>
    </r>
  </si>
  <si>
    <r>
      <t>p</t>
    </r>
    <r>
      <rPr>
        <b/>
        <sz val="12"/>
        <rFont val="Helv"/>
        <family val="0"/>
      </rPr>
      <t xml:space="preserve"> =</t>
    </r>
  </si>
  <si>
    <t>eERRS1=</t>
  </si>
  <si>
    <t>Base</t>
  </si>
  <si>
    <t>Risk 1</t>
  </si>
  <si>
    <t>Risk 2</t>
  </si>
  <si>
    <t>Risk 3</t>
  </si>
  <si>
    <t>Version B Solution Tableau</t>
  </si>
  <si>
    <t>Case Study Version B</t>
  </si>
  <si>
    <t>Control Panel</t>
  </si>
  <si>
    <t>A</t>
  </si>
  <si>
    <t>B</t>
  </si>
  <si>
    <t>Perf Info D intercept</t>
  </si>
  <si>
    <t>Perf Info D coefficient</t>
  </si>
  <si>
    <t>Perf Info S intercept</t>
  </si>
  <si>
    <t>Perf Info S coefficient</t>
  </si>
  <si>
    <t>Risk Scenario 1 D intercept</t>
  </si>
  <si>
    <t>Risk Scenario 1 D coefficient</t>
  </si>
  <si>
    <t>Risk Scenario 1 S intercept</t>
  </si>
  <si>
    <t>Risk Scenario 1 S coefficient</t>
  </si>
  <si>
    <t>Risk Scenario 2 D intercept</t>
  </si>
  <si>
    <t>Risk Scenario 2 D coefficient</t>
  </si>
  <si>
    <t>Risk Scenario 2 S intercept</t>
  </si>
  <si>
    <t>Risk Scenarios 2 S coefficient</t>
  </si>
  <si>
    <t>Risk Scenario 3 D intercept</t>
  </si>
  <si>
    <t>Risk Scenario 3 S coefficient</t>
  </si>
  <si>
    <t>Risk Scenario 3 S intercept</t>
  </si>
  <si>
    <t>Risk Scenario 3 D coefficient</t>
  </si>
  <si>
    <t>Perf Info equilibrium price probability</t>
  </si>
  <si>
    <t>Risk Scenario 1 equilibrium price probability</t>
  </si>
  <si>
    <t>Risk Scenario 2 equilibrium price probability</t>
  </si>
  <si>
    <t>Risk Scenario 3 equilibrium price probability</t>
  </si>
  <si>
    <t>Fixed Cost</t>
  </si>
  <si>
    <t>First term cost coefficient</t>
  </si>
  <si>
    <t>Second term cost coefficient</t>
  </si>
  <si>
    <t>Opportunity cost of capital</t>
  </si>
  <si>
    <t>Mkt Price</t>
  </si>
  <si>
    <t>Weights</t>
  </si>
  <si>
    <t>Scenarios:</t>
  </si>
  <si>
    <t>eERRS2=</t>
  </si>
  <si>
    <t>eERRS3=</t>
  </si>
  <si>
    <t>eERRS3 =</t>
  </si>
  <si>
    <t>P. LeBel</t>
  </si>
  <si>
    <t>©2005</t>
  </si>
  <si>
    <t xml:space="preserve">     Consider a profit-maximizing firm that faces an uncertain price.  How should a manager adopt a profit-maximizing</t>
  </si>
  <si>
    <t>level of output?  The rule here is that the firm should utilize the expected price, based on the respective probabilities</t>
  </si>
  <si>
    <t>of its value.  This will not guarantee that a profit will be earned, but short of perfect information, it may be the most</t>
  </si>
  <si>
    <t>efficient choice the firm can adopt.</t>
  </si>
  <si>
    <t>A.</t>
  </si>
  <si>
    <t>Qd</t>
  </si>
  <si>
    <t>Qs</t>
  </si>
  <si>
    <t>Market equilibrium under perfect information will be:</t>
  </si>
  <si>
    <t>Qe =</t>
  </si>
  <si>
    <t>Pe =</t>
  </si>
  <si>
    <t>TR =</t>
  </si>
  <si>
    <t>Perfect Information</t>
  </si>
  <si>
    <t>Risky Scenario 1</t>
  </si>
  <si>
    <t>Pd =</t>
  </si>
  <si>
    <t>Ps =</t>
  </si>
  <si>
    <t>Market equilibrium under risky scenario 1 will be:</t>
  </si>
  <si>
    <t>Point  Elasticity of Demand</t>
  </si>
  <si>
    <t>Risky Scenario 2</t>
  </si>
  <si>
    <t>Risky Scenario 3</t>
  </si>
  <si>
    <t>B.</t>
  </si>
  <si>
    <t>Based on market studies, the manager of the firm determines the following probabilities for each scenario:</t>
  </si>
  <si>
    <t>Derive the expected market price:</t>
  </si>
  <si>
    <t>Risky scenario 1</t>
  </si>
  <si>
    <t>Risky scenario 2</t>
  </si>
  <si>
    <t>Risky scenario 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</si>
</sst>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+0.00"/>
    <numFmt numFmtId="165" formatCode="0.\ "/>
    <numFmt numFmtId="166" formatCode="&quot;$&quot;#,##0.00"/>
    <numFmt numFmtId="167" formatCode="0.0000"/>
    <numFmt numFmtId="168" formatCode="\+0.0000"/>
    <numFmt numFmtId="169" formatCode="&quot;$&quot;#,##0.0000"/>
    <numFmt numFmtId="170" formatCode="0.000"/>
    <numFmt numFmtId="171" formatCode="0.0000000000000000%"/>
  </numFmts>
  <fonts count="9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2"/>
      <color indexed="12"/>
      <name val="Helv"/>
      <family val="0"/>
    </font>
    <font>
      <b/>
      <vertAlign val="superscript"/>
      <sz val="18"/>
      <name val="Helv"/>
      <family val="0"/>
    </font>
    <font>
      <b/>
      <sz val="18"/>
      <name val="Symbo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65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166" fontId="4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2" fontId="4" fillId="0" borderId="4" xfId="0" applyNumberFormat="1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10" fontId="4" fillId="0" borderId="3" xfId="0" applyNumberFormat="1" applyFont="1" applyBorder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166" fontId="4" fillId="0" borderId="3" xfId="0" applyNumberFormat="1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165" fontId="5" fillId="0" borderId="0" xfId="0" applyNumberFormat="1" applyFont="1" applyAlignment="1">
      <alignment vertical="center"/>
    </xf>
    <xf numFmtId="166" fontId="5" fillId="0" borderId="4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2" fontId="4" fillId="0" borderId="0" xfId="0" applyNumberFormat="1" applyFont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6" fillId="0" borderId="8" xfId="0" applyFont="1" applyBorder="1" applyAlignment="1">
      <alignment horizontal="right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64" fontId="4" fillId="0" borderId="4" xfId="0" applyNumberFormat="1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2" fontId="4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2" fontId="4" fillId="0" borderId="3" xfId="0" applyNumberFormat="1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166" fontId="4" fillId="0" borderId="11" xfId="0" applyNumberFormat="1" applyFont="1" applyBorder="1" applyAlignment="1">
      <alignment vertical="center"/>
    </xf>
    <xf numFmtId="167" fontId="4" fillId="0" borderId="3" xfId="0" applyNumberFormat="1" applyFont="1" applyBorder="1" applyAlignment="1">
      <alignment vertical="center"/>
    </xf>
    <xf numFmtId="10" fontId="4" fillId="0" borderId="4" xfId="0" applyNumberFormat="1" applyFont="1" applyBorder="1" applyAlignment="1">
      <alignment vertical="center"/>
    </xf>
    <xf numFmtId="10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10" fontId="4" fillId="0" borderId="11" xfId="0" applyNumberFormat="1" applyFont="1" applyBorder="1" applyAlignment="1">
      <alignment vertical="center"/>
    </xf>
    <xf numFmtId="166" fontId="4" fillId="0" borderId="13" xfId="0" applyNumberFormat="1" applyFont="1" applyBorder="1" applyAlignment="1">
      <alignment vertical="center"/>
    </xf>
    <xf numFmtId="2" fontId="5" fillId="0" borderId="2" xfId="0" applyNumberFormat="1" applyFont="1" applyBorder="1" applyAlignment="1">
      <alignment vertical="center"/>
    </xf>
    <xf numFmtId="168" fontId="4" fillId="0" borderId="2" xfId="0" applyNumberFormat="1" applyFont="1" applyBorder="1" applyAlignment="1">
      <alignment vertical="center"/>
    </xf>
    <xf numFmtId="2" fontId="4" fillId="0" borderId="2" xfId="0" applyNumberFormat="1" applyFont="1" applyBorder="1" applyAlignment="1">
      <alignment horizontal="right" vertical="center"/>
    </xf>
    <xf numFmtId="10" fontId="4" fillId="0" borderId="4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vertical="center"/>
    </xf>
    <xf numFmtId="166" fontId="5" fillId="0" borderId="3" xfId="0" applyNumberFormat="1" applyFont="1" applyBorder="1" applyAlignment="1">
      <alignment vertical="center"/>
    </xf>
    <xf numFmtId="10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165" fontId="4" fillId="0" borderId="6" xfId="0" applyNumberFormat="1" applyFont="1" applyBorder="1" applyAlignment="1">
      <alignment vertical="center"/>
    </xf>
    <xf numFmtId="0" fontId="8" fillId="0" borderId="2" xfId="0" applyFont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AJ138"/>
  <sheetViews>
    <sheetView tabSelected="1" workbookViewId="0" topLeftCell="A2">
      <selection activeCell="B4" sqref="B4"/>
    </sheetView>
  </sheetViews>
  <sheetFormatPr defaultColWidth="11.421875" defaultRowHeight="13.5" customHeight="1"/>
  <cols>
    <col min="1" max="1" width="3.421875" style="2" customWidth="1"/>
    <col min="2" max="2" width="5.8515625" style="1" customWidth="1"/>
    <col min="3" max="3" width="11.57421875" style="2" customWidth="1"/>
    <col min="4" max="4" width="12.140625" style="2" customWidth="1"/>
    <col min="5" max="5" width="17.140625" style="2" bestFit="1" customWidth="1"/>
    <col min="6" max="6" width="11.8515625" style="2" bestFit="1" customWidth="1"/>
    <col min="7" max="7" width="12.57421875" style="2" customWidth="1"/>
    <col min="8" max="8" width="12.421875" style="2" customWidth="1"/>
    <col min="9" max="9" width="15.00390625" style="2" customWidth="1"/>
    <col min="10" max="10" width="14.57421875" style="2" customWidth="1"/>
    <col min="11" max="11" width="12.00390625" style="2" customWidth="1"/>
    <col min="12" max="12" width="9.8515625" style="2" customWidth="1"/>
    <col min="13" max="13" width="8.00390625" style="2" customWidth="1"/>
    <col min="14" max="15" width="4.140625" style="2" customWidth="1"/>
    <col min="16" max="16" width="5.57421875" style="1" hidden="1" customWidth="1"/>
    <col min="17" max="17" width="11.57421875" style="2" hidden="1" customWidth="1"/>
    <col min="18" max="18" width="12.140625" style="2" hidden="1" customWidth="1"/>
    <col min="19" max="19" width="17.140625" style="2" hidden="1" customWidth="1"/>
    <col min="20" max="20" width="12.421875" style="2" hidden="1" customWidth="1"/>
    <col min="21" max="21" width="13.421875" style="2" hidden="1" customWidth="1"/>
    <col min="22" max="22" width="12.421875" style="2" hidden="1" customWidth="1"/>
    <col min="23" max="24" width="15.140625" style="2" hidden="1" customWidth="1"/>
    <col min="25" max="25" width="12.00390625" style="2" hidden="1" customWidth="1"/>
    <col min="26" max="26" width="8.421875" style="2" hidden="1" customWidth="1"/>
    <col min="27" max="27" width="3.421875" style="2" hidden="1" customWidth="1"/>
    <col min="28" max="28" width="4.421875" style="2" hidden="1" customWidth="1"/>
    <col min="29" max="29" width="7.8515625" style="2" customWidth="1"/>
    <col min="30" max="31" width="11.00390625" style="2" customWidth="1"/>
    <col min="32" max="32" width="12.8515625" style="2" customWidth="1"/>
    <col min="33" max="33" width="12.8515625" style="20" customWidth="1"/>
    <col min="34" max="35" width="11.00390625" style="21" customWidth="1"/>
    <col min="36" max="36" width="14.140625" style="2" customWidth="1"/>
    <col min="37" max="16384" width="11.00390625" style="2" customWidth="1"/>
  </cols>
  <sheetData>
    <row r="1" ht="13.5" customHeight="1" thickBot="1"/>
    <row r="2" spans="5:36" ht="13.5" customHeight="1" thickBot="1">
      <c r="E2" s="22"/>
      <c r="F2" s="23"/>
      <c r="G2" s="24" t="s">
        <v>32</v>
      </c>
      <c r="H2" s="23"/>
      <c r="I2" s="25"/>
      <c r="S2" s="22"/>
      <c r="T2" s="23"/>
      <c r="U2" s="24" t="s">
        <v>32</v>
      </c>
      <c r="V2" s="23"/>
      <c r="W2" s="25"/>
      <c r="AF2" s="22"/>
      <c r="AG2" s="26"/>
      <c r="AH2" s="27" t="s">
        <v>32</v>
      </c>
      <c r="AI2" s="28"/>
      <c r="AJ2" s="25"/>
    </row>
    <row r="3" spans="7:34" ht="13.5" customHeight="1">
      <c r="G3" s="29"/>
      <c r="U3" s="29" t="s">
        <v>47</v>
      </c>
      <c r="AH3" s="30" t="s">
        <v>48</v>
      </c>
    </row>
    <row r="4" spans="3:35" ht="13.5" customHeight="1" thickBot="1">
      <c r="C4" s="2" t="s">
        <v>82</v>
      </c>
      <c r="L4" s="31" t="s">
        <v>81</v>
      </c>
      <c r="Q4" s="2" t="s">
        <v>82</v>
      </c>
      <c r="Z4" s="31" t="s">
        <v>81</v>
      </c>
      <c r="AH4" s="30" t="s">
        <v>49</v>
      </c>
      <c r="AI4" s="30" t="s">
        <v>50</v>
      </c>
    </row>
    <row r="5" spans="3:35" ht="13.5" customHeight="1" thickBot="1">
      <c r="C5" s="2" t="s">
        <v>83</v>
      </c>
      <c r="Q5" s="2" t="s">
        <v>83</v>
      </c>
      <c r="AG5" s="20" t="s">
        <v>51</v>
      </c>
      <c r="AH5" s="8">
        <v>180</v>
      </c>
      <c r="AI5" s="8">
        <v>240</v>
      </c>
    </row>
    <row r="6" spans="3:35" ht="13.5" customHeight="1" thickBot="1">
      <c r="C6" s="2" t="s">
        <v>84</v>
      </c>
      <c r="Q6" s="2" t="s">
        <v>84</v>
      </c>
      <c r="AG6" s="20" t="s">
        <v>52</v>
      </c>
      <c r="AH6" s="8">
        <v>-0.22</v>
      </c>
      <c r="AI6" s="8">
        <v>-0.25</v>
      </c>
    </row>
    <row r="7" spans="3:35" ht="13.5" customHeight="1" thickBot="1">
      <c r="C7" s="2" t="s">
        <v>85</v>
      </c>
      <c r="Q7" s="2" t="s">
        <v>85</v>
      </c>
      <c r="AG7" s="20" t="s">
        <v>53</v>
      </c>
      <c r="AH7" s="8">
        <v>22</v>
      </c>
      <c r="AI7" s="8">
        <v>22</v>
      </c>
    </row>
    <row r="8" spans="3:35" ht="13.5" customHeight="1" thickBot="1">
      <c r="C8" s="2" t="s">
        <v>86</v>
      </c>
      <c r="Q8" s="2" t="s">
        <v>86</v>
      </c>
      <c r="AG8" s="20" t="s">
        <v>54</v>
      </c>
      <c r="AH8" s="32">
        <v>0.24</v>
      </c>
      <c r="AI8" s="32">
        <v>0.22</v>
      </c>
    </row>
    <row r="9" spans="33:35" ht="13.5" customHeight="1" thickBot="1">
      <c r="AG9" s="20" t="s">
        <v>55</v>
      </c>
      <c r="AH9" s="8">
        <v>200</v>
      </c>
      <c r="AI9" s="8">
        <v>420</v>
      </c>
    </row>
    <row r="10" spans="2:35" ht="13.5" customHeight="1" thickBot="1">
      <c r="B10" s="11" t="s">
        <v>87</v>
      </c>
      <c r="C10" s="2" t="s">
        <v>33</v>
      </c>
      <c r="P10" s="11" t="s">
        <v>87</v>
      </c>
      <c r="Q10" s="2" t="s">
        <v>33</v>
      </c>
      <c r="AG10" s="20" t="s">
        <v>56</v>
      </c>
      <c r="AH10" s="8">
        <v>-0.42</v>
      </c>
      <c r="AI10" s="8">
        <v>-0.25</v>
      </c>
    </row>
    <row r="11" spans="5:35" ht="16.5" customHeight="1" thickBot="1">
      <c r="E11" s="29" t="s">
        <v>94</v>
      </c>
      <c r="J11" s="29" t="s">
        <v>95</v>
      </c>
      <c r="S11" s="29" t="s">
        <v>94</v>
      </c>
      <c r="X11" s="29" t="s">
        <v>95</v>
      </c>
      <c r="AG11" s="20" t="s">
        <v>57</v>
      </c>
      <c r="AH11" s="8">
        <v>24</v>
      </c>
      <c r="AI11" s="8">
        <v>10</v>
      </c>
    </row>
    <row r="12" spans="2:35" ht="13.5" customHeight="1" thickBot="1">
      <c r="B12" s="1">
        <v>1</v>
      </c>
      <c r="C12" s="33" t="s">
        <v>96</v>
      </c>
      <c r="D12" s="34">
        <f>$AH$5</f>
        <v>180</v>
      </c>
      <c r="E12" s="34">
        <f>$AH$6</f>
        <v>-0.22</v>
      </c>
      <c r="F12" s="35" t="s">
        <v>88</v>
      </c>
      <c r="G12" s="36"/>
      <c r="H12" s="1">
        <v>3</v>
      </c>
      <c r="I12" s="33" t="s">
        <v>96</v>
      </c>
      <c r="J12" s="34">
        <f>$AH$9</f>
        <v>200</v>
      </c>
      <c r="K12" s="34">
        <f>$AH$10</f>
        <v>-0.42</v>
      </c>
      <c r="L12" s="35" t="s">
        <v>88</v>
      </c>
      <c r="P12" s="1">
        <v>1</v>
      </c>
      <c r="Q12" s="33" t="s">
        <v>96</v>
      </c>
      <c r="R12" s="34">
        <f>$AI$5</f>
        <v>240</v>
      </c>
      <c r="S12" s="34">
        <f>$AI$6</f>
        <v>-0.25</v>
      </c>
      <c r="T12" s="35" t="s">
        <v>88</v>
      </c>
      <c r="U12" s="36"/>
      <c r="V12" s="1">
        <v>3</v>
      </c>
      <c r="W12" s="33" t="s">
        <v>96</v>
      </c>
      <c r="X12" s="34">
        <f>$AI9</f>
        <v>420</v>
      </c>
      <c r="Y12" s="34">
        <f>$AI$10</f>
        <v>-0.25</v>
      </c>
      <c r="Z12" s="35" t="s">
        <v>88</v>
      </c>
      <c r="AG12" s="20" t="s">
        <v>58</v>
      </c>
      <c r="AH12" s="8">
        <v>0.24</v>
      </c>
      <c r="AI12" s="8">
        <v>0.22</v>
      </c>
    </row>
    <row r="13" spans="3:35" ht="13.5" customHeight="1" thickBot="1">
      <c r="C13" s="20"/>
      <c r="D13" s="21"/>
      <c r="E13" s="21"/>
      <c r="I13" s="20"/>
      <c r="J13" s="21"/>
      <c r="K13" s="21"/>
      <c r="Q13" s="20"/>
      <c r="R13" s="21"/>
      <c r="S13" s="21"/>
      <c r="W13" s="20"/>
      <c r="X13" s="21"/>
      <c r="Y13" s="21"/>
      <c r="AG13" s="20" t="s">
        <v>59</v>
      </c>
      <c r="AH13" s="8">
        <v>175</v>
      </c>
      <c r="AI13" s="8">
        <v>190</v>
      </c>
    </row>
    <row r="14" spans="2:35" ht="13.5" customHeight="1" thickBot="1">
      <c r="B14" s="1">
        <v>2</v>
      </c>
      <c r="C14" s="33" t="s">
        <v>97</v>
      </c>
      <c r="D14" s="34">
        <f>$AH$7</f>
        <v>22</v>
      </c>
      <c r="E14" s="37">
        <f>$AH$8</f>
        <v>0.24</v>
      </c>
      <c r="F14" s="35" t="s">
        <v>89</v>
      </c>
      <c r="G14" s="36"/>
      <c r="H14" s="1">
        <v>4</v>
      </c>
      <c r="I14" s="33" t="s">
        <v>97</v>
      </c>
      <c r="J14" s="34">
        <f>$AH$11</f>
        <v>24</v>
      </c>
      <c r="K14" s="37">
        <f>$AH$12</f>
        <v>0.24</v>
      </c>
      <c r="L14" s="35" t="s">
        <v>89</v>
      </c>
      <c r="P14" s="1">
        <v>2</v>
      </c>
      <c r="Q14" s="33" t="s">
        <v>97</v>
      </c>
      <c r="R14" s="34">
        <f>$AI7</f>
        <v>22</v>
      </c>
      <c r="S14" s="37">
        <f>$AI$8</f>
        <v>0.22</v>
      </c>
      <c r="T14" s="35" t="s">
        <v>89</v>
      </c>
      <c r="U14" s="36"/>
      <c r="V14" s="1">
        <v>4</v>
      </c>
      <c r="W14" s="33" t="s">
        <v>97</v>
      </c>
      <c r="X14" s="34">
        <f>$AI11</f>
        <v>10</v>
      </c>
      <c r="Y14" s="37">
        <f>$AI$12</f>
        <v>0.22</v>
      </c>
      <c r="Z14" s="35" t="s">
        <v>89</v>
      </c>
      <c r="AG14" s="20" t="s">
        <v>60</v>
      </c>
      <c r="AH14" s="8">
        <v>-0.42</v>
      </c>
      <c r="AI14" s="8">
        <v>-0.25</v>
      </c>
    </row>
    <row r="15" spans="11:35" ht="13.5" customHeight="1" thickBot="1">
      <c r="K15" s="21"/>
      <c r="AG15" s="20" t="s">
        <v>61</v>
      </c>
      <c r="AH15" s="8">
        <v>65</v>
      </c>
      <c r="AI15" s="8">
        <v>60</v>
      </c>
    </row>
    <row r="16" spans="3:35" ht="13.5" customHeight="1" thickBot="1">
      <c r="C16" s="2" t="s">
        <v>90</v>
      </c>
      <c r="I16" s="2" t="s">
        <v>98</v>
      </c>
      <c r="Q16" s="2" t="s">
        <v>90</v>
      </c>
      <c r="W16" s="2" t="s">
        <v>98</v>
      </c>
      <c r="AG16" s="20" t="s">
        <v>62</v>
      </c>
      <c r="AH16" s="32">
        <v>0.25</v>
      </c>
      <c r="AI16" s="32">
        <v>0.22</v>
      </c>
    </row>
    <row r="17" spans="4:35" ht="13.5" customHeight="1" thickBot="1">
      <c r="D17" s="33" t="s">
        <v>91</v>
      </c>
      <c r="E17" s="38"/>
      <c r="I17" s="33" t="s">
        <v>91</v>
      </c>
      <c r="J17" s="39"/>
      <c r="R17" s="33" t="s">
        <v>91</v>
      </c>
      <c r="S17" s="39"/>
      <c r="W17" s="33" t="s">
        <v>91</v>
      </c>
      <c r="X17" s="39"/>
      <c r="AG17" s="20" t="s">
        <v>63</v>
      </c>
      <c r="AH17" s="8">
        <v>160</v>
      </c>
      <c r="AI17" s="8">
        <v>180</v>
      </c>
    </row>
    <row r="18" spans="4:35" ht="13.5" customHeight="1" thickBot="1">
      <c r="D18" s="33" t="s">
        <v>92</v>
      </c>
      <c r="E18" s="13"/>
      <c r="I18" s="33" t="s">
        <v>92</v>
      </c>
      <c r="J18" s="13"/>
      <c r="R18" s="33" t="s">
        <v>92</v>
      </c>
      <c r="S18" s="13"/>
      <c r="W18" s="33" t="s">
        <v>92</v>
      </c>
      <c r="X18" s="13"/>
      <c r="AG18" s="20" t="s">
        <v>66</v>
      </c>
      <c r="AH18" s="8">
        <v>-0.46</v>
      </c>
      <c r="AI18" s="8">
        <v>-0.25</v>
      </c>
    </row>
    <row r="19" spans="4:35" ht="13.5" customHeight="1" thickBot="1">
      <c r="D19" s="40" t="s">
        <v>93</v>
      </c>
      <c r="E19" s="41"/>
      <c r="I19" s="40" t="s">
        <v>93</v>
      </c>
      <c r="J19" s="41"/>
      <c r="R19" s="40" t="s">
        <v>93</v>
      </c>
      <c r="S19" s="41"/>
      <c r="W19" s="40" t="s">
        <v>93</v>
      </c>
      <c r="X19" s="41"/>
      <c r="AG19" s="20" t="s">
        <v>65</v>
      </c>
      <c r="AH19" s="8">
        <v>12</v>
      </c>
      <c r="AI19" s="8">
        <v>10</v>
      </c>
    </row>
    <row r="20" spans="2:35" ht="13.5" customHeight="1" thickBot="1">
      <c r="B20" s="2"/>
      <c r="C20" s="58"/>
      <c r="D20" s="4"/>
      <c r="E20" s="9" t="s">
        <v>99</v>
      </c>
      <c r="F20" s="42"/>
      <c r="H20" s="19"/>
      <c r="I20" s="4"/>
      <c r="J20" s="9" t="s">
        <v>99</v>
      </c>
      <c r="K20" s="42"/>
      <c r="P20" s="2"/>
      <c r="Q20" s="58"/>
      <c r="R20" s="4"/>
      <c r="S20" s="9" t="s">
        <v>99</v>
      </c>
      <c r="T20" s="42"/>
      <c r="V20" s="19"/>
      <c r="W20" s="4"/>
      <c r="X20" s="9" t="s">
        <v>99</v>
      </c>
      <c r="Y20" s="42"/>
      <c r="AG20" s="20" t="s">
        <v>64</v>
      </c>
      <c r="AH20" s="32">
        <v>0.24</v>
      </c>
      <c r="AI20" s="32">
        <v>0.22</v>
      </c>
    </row>
    <row r="21" spans="33:35" ht="13.5" customHeight="1" thickBot="1">
      <c r="AG21" s="20" t="s">
        <v>67</v>
      </c>
      <c r="AH21" s="43">
        <v>0.14</v>
      </c>
      <c r="AI21" s="43">
        <v>0.25</v>
      </c>
    </row>
    <row r="22" spans="5:35" ht="16.5" customHeight="1" thickBot="1">
      <c r="E22" s="29" t="s">
        <v>100</v>
      </c>
      <c r="J22" s="29" t="s">
        <v>101</v>
      </c>
      <c r="S22" s="29" t="s">
        <v>100</v>
      </c>
      <c r="X22" s="29" t="s">
        <v>101</v>
      </c>
      <c r="AG22" s="20" t="s">
        <v>68</v>
      </c>
      <c r="AH22" s="43">
        <v>0.35</v>
      </c>
      <c r="AI22" s="43">
        <v>0.1</v>
      </c>
    </row>
    <row r="23" spans="2:35" ht="13.5" customHeight="1" thickBot="1">
      <c r="B23" s="1">
        <v>5</v>
      </c>
      <c r="C23" s="33" t="s">
        <v>96</v>
      </c>
      <c r="D23" s="34">
        <f>$AH$13</f>
        <v>175</v>
      </c>
      <c r="E23" s="34">
        <f>$AH$14</f>
        <v>-0.42</v>
      </c>
      <c r="F23" s="35" t="s">
        <v>88</v>
      </c>
      <c r="G23" s="36"/>
      <c r="H23" s="1">
        <v>7</v>
      </c>
      <c r="I23" s="33" t="s">
        <v>96</v>
      </c>
      <c r="J23" s="34">
        <f>$AH$17</f>
        <v>160</v>
      </c>
      <c r="K23" s="34">
        <f>$AH$18</f>
        <v>-0.46</v>
      </c>
      <c r="L23" s="35" t="s">
        <v>88</v>
      </c>
      <c r="P23" s="1">
        <v>5</v>
      </c>
      <c r="Q23" s="33" t="s">
        <v>96</v>
      </c>
      <c r="R23" s="34">
        <f>$AI$13</f>
        <v>190</v>
      </c>
      <c r="S23" s="34">
        <f>$AI$14</f>
        <v>-0.25</v>
      </c>
      <c r="T23" s="35" t="s">
        <v>88</v>
      </c>
      <c r="U23" s="36"/>
      <c r="V23" s="1">
        <v>7</v>
      </c>
      <c r="W23" s="33" t="s">
        <v>96</v>
      </c>
      <c r="X23" s="34">
        <f>$AI$17</f>
        <v>180</v>
      </c>
      <c r="Y23" s="34">
        <f>$AI$18</f>
        <v>-0.25</v>
      </c>
      <c r="Z23" s="35" t="s">
        <v>88</v>
      </c>
      <c r="AG23" s="20" t="s">
        <v>69</v>
      </c>
      <c r="AH23" s="43">
        <v>0.45</v>
      </c>
      <c r="AI23" s="43">
        <v>0.25</v>
      </c>
    </row>
    <row r="24" spans="3:35" ht="13.5" customHeight="1" thickBot="1">
      <c r="C24" s="20"/>
      <c r="D24" s="21"/>
      <c r="E24" s="21"/>
      <c r="I24" s="20"/>
      <c r="J24" s="21"/>
      <c r="K24" s="21"/>
      <c r="Q24" s="20"/>
      <c r="R24" s="21"/>
      <c r="S24" s="21"/>
      <c r="W24" s="20"/>
      <c r="X24" s="21"/>
      <c r="Y24" s="21"/>
      <c r="AG24" s="20" t="s">
        <v>70</v>
      </c>
      <c r="AH24" s="43">
        <v>0.06</v>
      </c>
      <c r="AI24" s="43">
        <v>0.4</v>
      </c>
    </row>
    <row r="25" spans="2:35" ht="13.5" customHeight="1" thickBot="1">
      <c r="B25" s="1">
        <v>6</v>
      </c>
      <c r="C25" s="33" t="s">
        <v>97</v>
      </c>
      <c r="D25" s="34">
        <f>$AH$15</f>
        <v>65</v>
      </c>
      <c r="E25" s="37">
        <f>$AH$16</f>
        <v>0.25</v>
      </c>
      <c r="F25" s="35" t="s">
        <v>89</v>
      </c>
      <c r="G25" s="36"/>
      <c r="H25" s="1">
        <v>8</v>
      </c>
      <c r="I25" s="33" t="s">
        <v>97</v>
      </c>
      <c r="J25" s="34">
        <f>$AH$19</f>
        <v>12</v>
      </c>
      <c r="K25" s="37">
        <f>$AH$20</f>
        <v>0.24</v>
      </c>
      <c r="L25" s="35" t="s">
        <v>89</v>
      </c>
      <c r="P25" s="1">
        <v>6</v>
      </c>
      <c r="Q25" s="33" t="s">
        <v>97</v>
      </c>
      <c r="R25" s="34">
        <f>$AI$15</f>
        <v>60</v>
      </c>
      <c r="S25" s="37">
        <f>$AI$16</f>
        <v>0.22</v>
      </c>
      <c r="T25" s="35" t="s">
        <v>89</v>
      </c>
      <c r="U25" s="36"/>
      <c r="V25" s="1">
        <v>8</v>
      </c>
      <c r="W25" s="33" t="s">
        <v>97</v>
      </c>
      <c r="X25" s="34">
        <f>$AI$19</f>
        <v>10</v>
      </c>
      <c r="Y25" s="37">
        <f>$AI$20</f>
        <v>0.22</v>
      </c>
      <c r="Z25" s="35" t="s">
        <v>89</v>
      </c>
      <c r="AG25" s="20" t="s">
        <v>71</v>
      </c>
      <c r="AH25" s="8">
        <v>225</v>
      </c>
      <c r="AI25" s="8">
        <v>200</v>
      </c>
    </row>
    <row r="26" spans="33:35" ht="13.5" customHeight="1" thickBot="1">
      <c r="AG26" s="20" t="s">
        <v>72</v>
      </c>
      <c r="AH26" s="8">
        <v>25</v>
      </c>
      <c r="AI26" s="8">
        <v>15</v>
      </c>
    </row>
    <row r="27" spans="3:35" ht="13.5" customHeight="1" thickBot="1">
      <c r="C27" s="2" t="s">
        <v>90</v>
      </c>
      <c r="I27" s="2" t="s">
        <v>98</v>
      </c>
      <c r="Q27" s="2" t="s">
        <v>90</v>
      </c>
      <c r="W27" s="2" t="s">
        <v>98</v>
      </c>
      <c r="AG27" s="20" t="s">
        <v>73</v>
      </c>
      <c r="AH27" s="8">
        <v>2.85</v>
      </c>
      <c r="AI27" s="8">
        <v>4</v>
      </c>
    </row>
    <row r="28" spans="4:35" ht="13.5" customHeight="1" thickBot="1">
      <c r="D28" s="33" t="s">
        <v>91</v>
      </c>
      <c r="E28" s="39"/>
      <c r="I28" s="33" t="s">
        <v>91</v>
      </c>
      <c r="J28" s="39"/>
      <c r="R28" s="33" t="s">
        <v>91</v>
      </c>
      <c r="S28" s="39"/>
      <c r="W28" s="33" t="s">
        <v>91</v>
      </c>
      <c r="X28" s="39"/>
      <c r="AG28" s="20" t="s">
        <v>74</v>
      </c>
      <c r="AH28" s="44">
        <v>0.12</v>
      </c>
      <c r="AI28" s="10">
        <v>0.08</v>
      </c>
    </row>
    <row r="29" spans="4:24" ht="13.5" customHeight="1" thickBot="1">
      <c r="D29" s="33" t="s">
        <v>92</v>
      </c>
      <c r="E29" s="13"/>
      <c r="I29" s="33" t="s">
        <v>92</v>
      </c>
      <c r="J29" s="13"/>
      <c r="R29" s="33" t="s">
        <v>92</v>
      </c>
      <c r="S29" s="13"/>
      <c r="W29" s="33" t="s">
        <v>92</v>
      </c>
      <c r="X29" s="13"/>
    </row>
    <row r="30" spans="4:24" ht="13.5" customHeight="1" thickBot="1">
      <c r="D30" s="40" t="s">
        <v>93</v>
      </c>
      <c r="E30" s="41"/>
      <c r="I30" s="40" t="s">
        <v>93</v>
      </c>
      <c r="J30" s="41"/>
      <c r="R30" s="40" t="s">
        <v>93</v>
      </c>
      <c r="S30" s="41"/>
      <c r="W30" s="40" t="s">
        <v>93</v>
      </c>
      <c r="X30" s="41"/>
    </row>
    <row r="31" spans="2:25" ht="13.5" customHeight="1" thickBot="1">
      <c r="B31" s="2"/>
      <c r="C31" s="58"/>
      <c r="D31" s="4"/>
      <c r="E31" s="9" t="s">
        <v>99</v>
      </c>
      <c r="F31" s="42"/>
      <c r="H31" s="19"/>
      <c r="I31" s="4"/>
      <c r="J31" s="9" t="s">
        <v>99</v>
      </c>
      <c r="K31" s="42"/>
      <c r="P31" s="2"/>
      <c r="Q31" s="58"/>
      <c r="R31" s="4"/>
      <c r="S31" s="9" t="s">
        <v>99</v>
      </c>
      <c r="T31" s="42"/>
      <c r="V31" s="19"/>
      <c r="W31" s="4"/>
      <c r="X31" s="9" t="s">
        <v>99</v>
      </c>
      <c r="Y31" s="42"/>
    </row>
    <row r="33" spans="2:17" ht="13.5" customHeight="1">
      <c r="B33" s="11" t="s">
        <v>102</v>
      </c>
      <c r="C33" s="2" t="s">
        <v>104</v>
      </c>
      <c r="P33" s="11" t="s">
        <v>102</v>
      </c>
      <c r="Q33" s="2" t="s">
        <v>104</v>
      </c>
    </row>
    <row r="34" spans="3:17" ht="13.5" customHeight="1">
      <c r="C34" s="2" t="s">
        <v>103</v>
      </c>
      <c r="Q34" s="2" t="s">
        <v>103</v>
      </c>
    </row>
    <row r="35" spans="3:17" ht="13.5" customHeight="1">
      <c r="C35" s="2" t="s">
        <v>0</v>
      </c>
      <c r="Q35" s="2" t="s">
        <v>0</v>
      </c>
    </row>
    <row r="36" spans="5:24" ht="13.5" customHeight="1" thickBot="1">
      <c r="E36" s="29" t="s">
        <v>77</v>
      </c>
      <c r="F36" s="29" t="s">
        <v>76</v>
      </c>
      <c r="G36" s="31" t="s">
        <v>75</v>
      </c>
      <c r="H36" s="45" t="s">
        <v>1</v>
      </c>
      <c r="J36" s="45" t="s">
        <v>28</v>
      </c>
      <c r="S36" s="45" t="s">
        <v>77</v>
      </c>
      <c r="T36" s="29" t="s">
        <v>76</v>
      </c>
      <c r="U36" s="31" t="s">
        <v>75</v>
      </c>
      <c r="V36" s="45" t="s">
        <v>1</v>
      </c>
      <c r="X36" s="45" t="s">
        <v>28</v>
      </c>
    </row>
    <row r="37" spans="3:24" ht="13.5" customHeight="1" thickBot="1">
      <c r="C37" s="1"/>
      <c r="D37" s="3"/>
      <c r="E37" s="9" t="s">
        <v>94</v>
      </c>
      <c r="F37" s="10">
        <f>$AH$21</f>
        <v>0.14</v>
      </c>
      <c r="G37" s="6"/>
      <c r="H37" s="13"/>
      <c r="J37" s="8"/>
      <c r="Q37" s="1"/>
      <c r="R37" s="3"/>
      <c r="S37" s="9" t="s">
        <v>94</v>
      </c>
      <c r="T37" s="10">
        <f>$AI$21</f>
        <v>0.25</v>
      </c>
      <c r="U37" s="6"/>
      <c r="V37" s="13"/>
      <c r="X37" s="8"/>
    </row>
    <row r="38" spans="3:24" ht="13.5" customHeight="1" thickBot="1">
      <c r="C38" s="1"/>
      <c r="D38" s="3"/>
      <c r="E38" s="9" t="s">
        <v>105</v>
      </c>
      <c r="F38" s="10">
        <f>$AH$22</f>
        <v>0.35</v>
      </c>
      <c r="G38" s="6"/>
      <c r="H38" s="13"/>
      <c r="J38" s="8"/>
      <c r="Q38" s="1"/>
      <c r="R38" s="3"/>
      <c r="S38" s="9" t="s">
        <v>105</v>
      </c>
      <c r="T38" s="10">
        <f>$AI$22</f>
        <v>0.1</v>
      </c>
      <c r="U38" s="6"/>
      <c r="V38" s="13"/>
      <c r="X38" s="8"/>
    </row>
    <row r="39" spans="3:24" ht="13.5" customHeight="1" thickBot="1">
      <c r="C39" s="1"/>
      <c r="D39" s="3"/>
      <c r="E39" s="9" t="s">
        <v>106</v>
      </c>
      <c r="F39" s="10">
        <f>$AH$23</f>
        <v>0.45</v>
      </c>
      <c r="G39" s="6"/>
      <c r="H39" s="13"/>
      <c r="J39" s="8"/>
      <c r="Q39" s="1"/>
      <c r="R39" s="3"/>
      <c r="S39" s="9" t="s">
        <v>106</v>
      </c>
      <c r="T39" s="10">
        <f>$AI$23</f>
        <v>0.25</v>
      </c>
      <c r="U39" s="6"/>
      <c r="V39" s="13"/>
      <c r="X39" s="8"/>
    </row>
    <row r="40" spans="3:24" ht="13.5" customHeight="1" thickBot="1">
      <c r="C40" s="1"/>
      <c r="D40" s="46"/>
      <c r="E40" s="47" t="s">
        <v>107</v>
      </c>
      <c r="F40" s="48">
        <f>$AH$24</f>
        <v>0.06</v>
      </c>
      <c r="G40" s="49"/>
      <c r="H40" s="13"/>
      <c r="J40" s="8"/>
      <c r="Q40" s="1"/>
      <c r="R40" s="46"/>
      <c r="S40" s="47" t="s">
        <v>107</v>
      </c>
      <c r="T40" s="48">
        <f>$AI$24</f>
        <v>0.4</v>
      </c>
      <c r="U40" s="49"/>
      <c r="V40" s="13"/>
      <c r="X40" s="8"/>
    </row>
    <row r="41" spans="4:24" ht="13.5" customHeight="1" thickBot="1">
      <c r="D41" s="3"/>
      <c r="E41" s="4"/>
      <c r="F41" s="4"/>
      <c r="G41" s="5" t="s">
        <v>29</v>
      </c>
      <c r="H41" s="16"/>
      <c r="I41" s="7" t="s">
        <v>14</v>
      </c>
      <c r="J41" s="17"/>
      <c r="R41" s="3"/>
      <c r="S41" s="4"/>
      <c r="T41" s="4"/>
      <c r="U41" s="5" t="s">
        <v>29</v>
      </c>
      <c r="V41" s="16"/>
      <c r="W41" s="7" t="s">
        <v>14</v>
      </c>
      <c r="X41" s="17"/>
    </row>
    <row r="42" spans="2:17" ht="13.5" customHeight="1" thickBot="1">
      <c r="B42" s="11" t="s">
        <v>2</v>
      </c>
      <c r="C42" s="2" t="s">
        <v>3</v>
      </c>
      <c r="P42" s="11" t="s">
        <v>2</v>
      </c>
      <c r="Q42" s="2" t="s">
        <v>3</v>
      </c>
    </row>
    <row r="43" spans="2:23" ht="24.75" customHeight="1" thickBot="1">
      <c r="B43" s="11"/>
      <c r="C43" s="33" t="s">
        <v>18</v>
      </c>
      <c r="D43" s="34">
        <f>$AH$25</f>
        <v>225</v>
      </c>
      <c r="E43" s="34">
        <f>$AH$26</f>
        <v>25</v>
      </c>
      <c r="F43" s="50" t="s">
        <v>5</v>
      </c>
      <c r="G43" s="51">
        <f>$AH$27</f>
        <v>2.85</v>
      </c>
      <c r="H43" s="35" t="s">
        <v>10</v>
      </c>
      <c r="I43" s="2" t="s">
        <v>4</v>
      </c>
      <c r="P43" s="11"/>
      <c r="Q43" s="33" t="s">
        <v>18</v>
      </c>
      <c r="R43" s="34">
        <f>$AI$25</f>
        <v>200</v>
      </c>
      <c r="S43" s="34">
        <f>$AI$26</f>
        <v>15</v>
      </c>
      <c r="T43" s="50" t="s">
        <v>5</v>
      </c>
      <c r="U43" s="51">
        <f>$AI$27</f>
        <v>4</v>
      </c>
      <c r="V43" s="35" t="s">
        <v>10</v>
      </c>
      <c r="W43" s="2" t="s">
        <v>4</v>
      </c>
    </row>
    <row r="44" spans="2:26" ht="13.5" customHeight="1" thickBot="1">
      <c r="B44" s="11"/>
      <c r="C44" s="11"/>
      <c r="D44" s="33" t="s">
        <v>19</v>
      </c>
      <c r="E44" s="52"/>
      <c r="F44" s="51"/>
      <c r="G44" s="35" t="s">
        <v>5</v>
      </c>
      <c r="H44" s="36"/>
      <c r="K44" s="20" t="s">
        <v>26</v>
      </c>
      <c r="L44" s="53">
        <f>$AH$28</f>
        <v>0.12</v>
      </c>
      <c r="P44" s="11"/>
      <c r="Q44" s="11"/>
      <c r="R44" s="33" t="s">
        <v>19</v>
      </c>
      <c r="S44" s="52"/>
      <c r="T44" s="51"/>
      <c r="U44" s="35" t="s">
        <v>5</v>
      </c>
      <c r="V44" s="36"/>
      <c r="Y44" s="20" t="s">
        <v>26</v>
      </c>
      <c r="Z44" s="53">
        <f>$AI$28</f>
        <v>0.08</v>
      </c>
    </row>
    <row r="45" spans="2:17" ht="13.5" customHeight="1">
      <c r="B45" s="11" t="s">
        <v>6</v>
      </c>
      <c r="C45" s="2" t="s">
        <v>7</v>
      </c>
      <c r="P45" s="11" t="s">
        <v>6</v>
      </c>
      <c r="Q45" s="2" t="s">
        <v>7</v>
      </c>
    </row>
    <row r="46" spans="4:18" ht="13.5" customHeight="1" thickBot="1">
      <c r="D46" s="2" t="s">
        <v>8</v>
      </c>
      <c r="R46" s="2" t="s">
        <v>8</v>
      </c>
    </row>
    <row r="47" spans="4:19" ht="13.5" customHeight="1" thickBot="1">
      <c r="D47" s="33" t="s">
        <v>9</v>
      </c>
      <c r="E47" s="54"/>
      <c r="R47" s="33" t="s">
        <v>9</v>
      </c>
      <c r="S47" s="54"/>
    </row>
    <row r="48" spans="4:19" ht="13.5" customHeight="1" thickBot="1">
      <c r="D48" s="33" t="s">
        <v>30</v>
      </c>
      <c r="E48" s="55"/>
      <c r="R48" s="33" t="s">
        <v>30</v>
      </c>
      <c r="S48" s="55"/>
    </row>
    <row r="49" spans="4:20" ht="13.5" customHeight="1" thickBot="1">
      <c r="D49" s="33" t="s">
        <v>20</v>
      </c>
      <c r="E49" s="55"/>
      <c r="F49" s="2" t="s">
        <v>21</v>
      </c>
      <c r="R49" s="33" t="s">
        <v>20</v>
      </c>
      <c r="S49" s="55"/>
      <c r="T49" s="2" t="s">
        <v>21</v>
      </c>
    </row>
    <row r="50" spans="3:17" ht="13.5" customHeight="1" thickBot="1">
      <c r="C50" s="2" t="s">
        <v>12</v>
      </c>
      <c r="Q50" s="2" t="s">
        <v>12</v>
      </c>
    </row>
    <row r="51" spans="3:20" ht="13.5" customHeight="1" thickBot="1">
      <c r="C51" s="3"/>
      <c r="D51" s="9" t="s">
        <v>13</v>
      </c>
      <c r="E51" s="10"/>
      <c r="F51" s="2" t="s">
        <v>31</v>
      </c>
      <c r="Q51" s="3"/>
      <c r="R51" s="9" t="s">
        <v>13</v>
      </c>
      <c r="S51" s="10"/>
      <c r="T51" s="2" t="s">
        <v>31</v>
      </c>
    </row>
    <row r="52" spans="3:20" ht="13.5" customHeight="1" thickBot="1">
      <c r="C52" s="3"/>
      <c r="D52" s="9" t="s">
        <v>11</v>
      </c>
      <c r="E52" s="39"/>
      <c r="F52" s="2" t="s">
        <v>15</v>
      </c>
      <c r="Q52" s="3"/>
      <c r="R52" s="9" t="s">
        <v>11</v>
      </c>
      <c r="S52" s="39"/>
      <c r="T52" s="2" t="s">
        <v>15</v>
      </c>
    </row>
    <row r="53" spans="3:17" ht="13.5" customHeight="1" thickBot="1">
      <c r="C53" s="2" t="s">
        <v>17</v>
      </c>
      <c r="Q53" s="2" t="s">
        <v>17</v>
      </c>
    </row>
    <row r="54" spans="2:19" ht="13.5" customHeight="1" thickBot="1">
      <c r="B54" s="15"/>
      <c r="C54" s="3"/>
      <c r="D54" s="12" t="s">
        <v>20</v>
      </c>
      <c r="E54" s="13"/>
      <c r="P54" s="15"/>
      <c r="Q54" s="3"/>
      <c r="R54" s="12" t="s">
        <v>20</v>
      </c>
      <c r="S54" s="13"/>
    </row>
    <row r="55" spans="3:19" ht="13.5" customHeight="1" thickBot="1">
      <c r="C55" s="3"/>
      <c r="D55" s="12" t="s">
        <v>18</v>
      </c>
      <c r="E55" s="13"/>
      <c r="Q55" s="3"/>
      <c r="R55" s="12" t="s">
        <v>18</v>
      </c>
      <c r="S55" s="13"/>
    </row>
    <row r="56" spans="3:19" ht="16.5" customHeight="1" thickBot="1">
      <c r="C56" s="3"/>
      <c r="D56" s="14" t="s">
        <v>35</v>
      </c>
      <c r="E56" s="13"/>
      <c r="Q56" s="3"/>
      <c r="R56" s="59" t="s">
        <v>35</v>
      </c>
      <c r="S56" s="13"/>
    </row>
    <row r="57" spans="3:20" ht="16.5" customHeight="1" thickBot="1">
      <c r="C57" s="3"/>
      <c r="D57" s="12" t="s">
        <v>24</v>
      </c>
      <c r="E57" s="10"/>
      <c r="F57" s="2" t="s">
        <v>22</v>
      </c>
      <c r="Q57" s="3"/>
      <c r="R57" s="12" t="s">
        <v>24</v>
      </c>
      <c r="S57" s="10"/>
      <c r="T57" s="2" t="s">
        <v>22</v>
      </c>
    </row>
    <row r="58" spans="3:20" ht="16.5" customHeight="1" thickBot="1">
      <c r="C58" s="3"/>
      <c r="D58" s="12" t="s">
        <v>23</v>
      </c>
      <c r="E58" s="10"/>
      <c r="F58" s="2" t="s">
        <v>25</v>
      </c>
      <c r="Q58" s="3"/>
      <c r="R58" s="12" t="s">
        <v>23</v>
      </c>
      <c r="S58" s="10"/>
      <c r="T58" s="2" t="s">
        <v>25</v>
      </c>
    </row>
    <row r="59" spans="2:17" ht="13.5" customHeight="1">
      <c r="B59" s="11" t="s">
        <v>16</v>
      </c>
      <c r="C59" s="2" t="s">
        <v>27</v>
      </c>
      <c r="P59" s="11" t="s">
        <v>16</v>
      </c>
      <c r="Q59" s="2" t="s">
        <v>27</v>
      </c>
    </row>
    <row r="60" spans="2:17" ht="13.5" customHeight="1">
      <c r="B60" s="1">
        <v>1</v>
      </c>
      <c r="C60" s="2" t="s">
        <v>38</v>
      </c>
      <c r="P60" s="1">
        <v>1</v>
      </c>
      <c r="Q60" s="2" t="s">
        <v>38</v>
      </c>
    </row>
    <row r="61" spans="2:35" s="29" customFormat="1" ht="13.5" customHeight="1" thickBot="1">
      <c r="B61" s="11"/>
      <c r="D61" s="29" t="s">
        <v>42</v>
      </c>
      <c r="F61" s="29" t="s">
        <v>43</v>
      </c>
      <c r="H61" s="29" t="s">
        <v>44</v>
      </c>
      <c r="J61" s="29" t="s">
        <v>45</v>
      </c>
      <c r="P61" s="11"/>
      <c r="R61" s="29" t="s">
        <v>42</v>
      </c>
      <c r="T61" s="29" t="s">
        <v>43</v>
      </c>
      <c r="V61" s="29" t="s">
        <v>44</v>
      </c>
      <c r="W61" s="29" t="s">
        <v>45</v>
      </c>
      <c r="AG61" s="31"/>
      <c r="AH61" s="30"/>
      <c r="AI61" s="30"/>
    </row>
    <row r="62" spans="2:24" ht="15" customHeight="1" thickBot="1">
      <c r="B62" s="2"/>
      <c r="C62" s="33" t="s">
        <v>30</v>
      </c>
      <c r="D62" s="13"/>
      <c r="E62" s="33" t="s">
        <v>30</v>
      </c>
      <c r="F62" s="6"/>
      <c r="G62" s="12" t="s">
        <v>30</v>
      </c>
      <c r="H62" s="13"/>
      <c r="I62" s="33" t="s">
        <v>30</v>
      </c>
      <c r="J62" s="6"/>
      <c r="P62" s="2"/>
      <c r="Q62" s="33" t="s">
        <v>30</v>
      </c>
      <c r="R62" s="13"/>
      <c r="S62" s="33" t="s">
        <v>30</v>
      </c>
      <c r="T62" s="6"/>
      <c r="U62" s="12" t="s">
        <v>30</v>
      </c>
      <c r="V62" s="13"/>
      <c r="W62" s="33" t="s">
        <v>30</v>
      </c>
      <c r="X62" s="6"/>
    </row>
    <row r="63" spans="2:24" ht="15" customHeight="1" thickBot="1">
      <c r="B63" s="2"/>
      <c r="C63" s="33" t="s">
        <v>9</v>
      </c>
      <c r="D63" s="39"/>
      <c r="E63" s="33" t="s">
        <v>9</v>
      </c>
      <c r="F63" s="8"/>
      <c r="G63" s="12" t="s">
        <v>9</v>
      </c>
      <c r="H63" s="39"/>
      <c r="I63" s="33" t="s">
        <v>9</v>
      </c>
      <c r="J63" s="8"/>
      <c r="P63" s="2"/>
      <c r="Q63" s="33" t="s">
        <v>9</v>
      </c>
      <c r="R63" s="39"/>
      <c r="S63" s="33" t="s">
        <v>9</v>
      </c>
      <c r="T63" s="8"/>
      <c r="U63" s="12" t="s">
        <v>9</v>
      </c>
      <c r="V63" s="39"/>
      <c r="W63" s="33" t="s">
        <v>9</v>
      </c>
      <c r="X63" s="8"/>
    </row>
    <row r="64" spans="2:24" ht="15" customHeight="1" thickBot="1">
      <c r="B64" s="2"/>
      <c r="C64" s="33" t="s">
        <v>34</v>
      </c>
      <c r="D64" s="13"/>
      <c r="E64" s="33" t="s">
        <v>34</v>
      </c>
      <c r="F64" s="6"/>
      <c r="G64" s="12" t="s">
        <v>34</v>
      </c>
      <c r="H64" s="13"/>
      <c r="I64" s="33" t="s">
        <v>34</v>
      </c>
      <c r="J64" s="6"/>
      <c r="P64" s="2"/>
      <c r="Q64" s="33" t="s">
        <v>34</v>
      </c>
      <c r="R64" s="13"/>
      <c r="S64" s="33" t="s">
        <v>34</v>
      </c>
      <c r="T64" s="6"/>
      <c r="U64" s="12" t="s">
        <v>34</v>
      </c>
      <c r="V64" s="13"/>
      <c r="W64" s="33" t="s">
        <v>34</v>
      </c>
      <c r="X64" s="6"/>
    </row>
    <row r="65" spans="2:24" ht="15" customHeight="1" thickBot="1">
      <c r="B65" s="2"/>
      <c r="C65" s="33" t="s">
        <v>18</v>
      </c>
      <c r="D65" s="13"/>
      <c r="E65" s="33" t="s">
        <v>18</v>
      </c>
      <c r="F65" s="6"/>
      <c r="G65" s="12" t="s">
        <v>18</v>
      </c>
      <c r="H65" s="13"/>
      <c r="I65" s="33" t="s">
        <v>18</v>
      </c>
      <c r="J65" s="6"/>
      <c r="P65" s="2"/>
      <c r="Q65" s="33" t="s">
        <v>18</v>
      </c>
      <c r="R65" s="13"/>
      <c r="S65" s="33" t="s">
        <v>18</v>
      </c>
      <c r="T65" s="6"/>
      <c r="U65" s="12" t="s">
        <v>18</v>
      </c>
      <c r="V65" s="13"/>
      <c r="W65" s="33" t="s">
        <v>18</v>
      </c>
      <c r="X65" s="6"/>
    </row>
    <row r="66" spans="2:24" ht="15" customHeight="1" thickBot="1">
      <c r="B66" s="19"/>
      <c r="C66" s="18" t="s">
        <v>39</v>
      </c>
      <c r="D66" s="13"/>
      <c r="E66" s="18" t="s">
        <v>40</v>
      </c>
      <c r="F66" s="6"/>
      <c r="G66" s="18" t="s">
        <v>40</v>
      </c>
      <c r="H66" s="13"/>
      <c r="I66" s="18" t="s">
        <v>40</v>
      </c>
      <c r="J66" s="6"/>
      <c r="P66" s="19"/>
      <c r="Q66" s="18" t="s">
        <v>39</v>
      </c>
      <c r="R66" s="13"/>
      <c r="S66" s="18" t="s">
        <v>40</v>
      </c>
      <c r="T66" s="6"/>
      <c r="U66" s="18" t="s">
        <v>40</v>
      </c>
      <c r="V66" s="13"/>
      <c r="W66" s="18" t="s">
        <v>40</v>
      </c>
      <c r="X66" s="6"/>
    </row>
    <row r="67" spans="2:25" ht="15" customHeight="1" thickBot="1">
      <c r="B67" s="19"/>
      <c r="C67" s="12" t="s">
        <v>24</v>
      </c>
      <c r="D67" s="10"/>
      <c r="E67" s="12" t="s">
        <v>41</v>
      </c>
      <c r="F67" s="10"/>
      <c r="G67" s="12" t="s">
        <v>78</v>
      </c>
      <c r="H67" s="10"/>
      <c r="I67" s="12" t="s">
        <v>79</v>
      </c>
      <c r="J67" s="10"/>
      <c r="K67" s="56"/>
      <c r="P67" s="19"/>
      <c r="Q67" s="12" t="s">
        <v>24</v>
      </c>
      <c r="R67" s="10"/>
      <c r="S67" s="12" t="s">
        <v>41</v>
      </c>
      <c r="T67" s="10"/>
      <c r="U67" s="12" t="s">
        <v>78</v>
      </c>
      <c r="V67" s="10"/>
      <c r="W67" s="12" t="s">
        <v>79</v>
      </c>
      <c r="X67" s="10"/>
      <c r="Y67" s="56"/>
    </row>
    <row r="68" spans="2:17" ht="13.5" customHeight="1" thickBot="1">
      <c r="B68" s="1">
        <v>2</v>
      </c>
      <c r="C68" s="57" t="s">
        <v>36</v>
      </c>
      <c r="P68" s="1">
        <v>2</v>
      </c>
      <c r="Q68" s="57" t="s">
        <v>36</v>
      </c>
    </row>
    <row r="69" spans="2:19" ht="13.5" customHeight="1" thickBot="1">
      <c r="B69" s="2"/>
      <c r="D69" s="20" t="s">
        <v>37</v>
      </c>
      <c r="E69" s="53"/>
      <c r="P69" s="2"/>
      <c r="R69" s="20" t="s">
        <v>37</v>
      </c>
      <c r="S69" s="53"/>
    </row>
    <row r="70" ht="13.5" customHeight="1" thickBot="1"/>
    <row r="71" spans="5:23" ht="13.5" customHeight="1" thickBot="1">
      <c r="E71" s="22"/>
      <c r="F71" s="23"/>
      <c r="G71" s="24" t="s">
        <v>32</v>
      </c>
      <c r="H71" s="23"/>
      <c r="I71" s="25"/>
      <c r="S71" s="22"/>
      <c r="T71" s="23"/>
      <c r="U71" s="24" t="s">
        <v>32</v>
      </c>
      <c r="V71" s="23"/>
      <c r="W71" s="25"/>
    </row>
    <row r="72" spans="7:21" ht="13.5" customHeight="1">
      <c r="G72" s="29"/>
      <c r="U72" s="29" t="s">
        <v>46</v>
      </c>
    </row>
    <row r="73" spans="3:26" ht="13.5" customHeight="1">
      <c r="C73" s="2" t="s">
        <v>82</v>
      </c>
      <c r="L73" s="31" t="s">
        <v>81</v>
      </c>
      <c r="Q73" s="2" t="s">
        <v>82</v>
      </c>
      <c r="Z73" s="31" t="s">
        <v>81</v>
      </c>
    </row>
    <row r="74" spans="3:17" ht="13.5" customHeight="1">
      <c r="C74" s="2" t="s">
        <v>83</v>
      </c>
      <c r="Q74" s="2" t="s">
        <v>83</v>
      </c>
    </row>
    <row r="75" spans="3:17" ht="13.5" customHeight="1">
      <c r="C75" s="2" t="s">
        <v>84</v>
      </c>
      <c r="Q75" s="2" t="s">
        <v>84</v>
      </c>
    </row>
    <row r="76" spans="3:17" ht="13.5" customHeight="1">
      <c r="C76" s="2" t="s">
        <v>85</v>
      </c>
      <c r="Q76" s="2" t="s">
        <v>85</v>
      </c>
    </row>
    <row r="77" spans="3:17" ht="13.5" customHeight="1">
      <c r="C77" s="2" t="s">
        <v>86</v>
      </c>
      <c r="Q77" s="2" t="s">
        <v>86</v>
      </c>
    </row>
    <row r="79" spans="2:17" ht="13.5" customHeight="1">
      <c r="B79" s="11" t="s">
        <v>87</v>
      </c>
      <c r="C79" s="2" t="s">
        <v>33</v>
      </c>
      <c r="P79" s="11" t="s">
        <v>87</v>
      </c>
      <c r="Q79" s="2" t="s">
        <v>33</v>
      </c>
    </row>
    <row r="80" spans="5:24" ht="16.5" customHeight="1" thickBot="1">
      <c r="E80" s="29" t="s">
        <v>94</v>
      </c>
      <c r="J80" s="29" t="s">
        <v>95</v>
      </c>
      <c r="S80" s="29" t="s">
        <v>94</v>
      </c>
      <c r="X80" s="29" t="s">
        <v>95</v>
      </c>
    </row>
    <row r="81" spans="2:26" ht="13.5" customHeight="1" thickBot="1">
      <c r="B81" s="1">
        <v>1</v>
      </c>
      <c r="C81" s="33" t="s">
        <v>96</v>
      </c>
      <c r="D81" s="34">
        <f>$AH$5</f>
        <v>180</v>
      </c>
      <c r="E81" s="34">
        <f>$AH$6</f>
        <v>-0.22</v>
      </c>
      <c r="F81" s="35" t="s">
        <v>88</v>
      </c>
      <c r="G81" s="36"/>
      <c r="H81" s="1">
        <v>3</v>
      </c>
      <c r="I81" s="33" t="s">
        <v>96</v>
      </c>
      <c r="J81" s="34">
        <f>$AH$9</f>
        <v>200</v>
      </c>
      <c r="K81" s="34">
        <f>$AH$10</f>
        <v>-0.42</v>
      </c>
      <c r="L81" s="35" t="s">
        <v>88</v>
      </c>
      <c r="P81" s="1">
        <v>1</v>
      </c>
      <c r="Q81" s="33" t="s">
        <v>96</v>
      </c>
      <c r="R81" s="34">
        <f>$AI$5</f>
        <v>240</v>
      </c>
      <c r="S81" s="34">
        <f>$AI$6</f>
        <v>-0.25</v>
      </c>
      <c r="T81" s="35" t="s">
        <v>88</v>
      </c>
      <c r="U81" s="36"/>
      <c r="V81" s="1">
        <v>3</v>
      </c>
      <c r="W81" s="33" t="s">
        <v>96</v>
      </c>
      <c r="X81" s="34">
        <f>$AI$9</f>
        <v>420</v>
      </c>
      <c r="Y81" s="34">
        <f>$AI$10</f>
        <v>-0.25</v>
      </c>
      <c r="Z81" s="35" t="s">
        <v>88</v>
      </c>
    </row>
    <row r="82" spans="3:25" ht="13.5" customHeight="1" thickBot="1">
      <c r="C82" s="20"/>
      <c r="D82" s="21"/>
      <c r="E82" s="21"/>
      <c r="I82" s="20"/>
      <c r="J82" s="21"/>
      <c r="K82" s="21"/>
      <c r="Q82" s="20"/>
      <c r="R82" s="21"/>
      <c r="S82" s="21"/>
      <c r="W82" s="20"/>
      <c r="X82" s="21"/>
      <c r="Y82" s="21"/>
    </row>
    <row r="83" spans="2:26" ht="13.5" customHeight="1" thickBot="1">
      <c r="B83" s="1">
        <v>2</v>
      </c>
      <c r="C83" s="33" t="s">
        <v>97</v>
      </c>
      <c r="D83" s="34">
        <f>$AH$7</f>
        <v>22</v>
      </c>
      <c r="E83" s="37">
        <f>$AH$8</f>
        <v>0.24</v>
      </c>
      <c r="F83" s="35" t="s">
        <v>89</v>
      </c>
      <c r="G83" s="36"/>
      <c r="H83" s="1">
        <v>4</v>
      </c>
      <c r="I83" s="33" t="s">
        <v>97</v>
      </c>
      <c r="J83" s="34">
        <f>$AH$11</f>
        <v>24</v>
      </c>
      <c r="K83" s="37">
        <f>$AH$12</f>
        <v>0.24</v>
      </c>
      <c r="L83" s="35" t="s">
        <v>89</v>
      </c>
      <c r="P83" s="1">
        <v>2</v>
      </c>
      <c r="Q83" s="33" t="s">
        <v>97</v>
      </c>
      <c r="R83" s="34">
        <f>$AI$7</f>
        <v>22</v>
      </c>
      <c r="S83" s="37">
        <f>$AI$8</f>
        <v>0.22</v>
      </c>
      <c r="T83" s="35" t="s">
        <v>89</v>
      </c>
      <c r="U83" s="36"/>
      <c r="V83" s="1">
        <v>4</v>
      </c>
      <c r="W83" s="33" t="s">
        <v>97</v>
      </c>
      <c r="X83" s="34">
        <f>$AI$11</f>
        <v>10</v>
      </c>
      <c r="Y83" s="37">
        <f>$AI$12</f>
        <v>0.22</v>
      </c>
      <c r="Z83" s="35" t="s">
        <v>89</v>
      </c>
    </row>
    <row r="85" spans="3:23" ht="13.5" customHeight="1" thickBot="1">
      <c r="C85" s="2" t="s">
        <v>90</v>
      </c>
      <c r="I85" s="2" t="s">
        <v>98</v>
      </c>
      <c r="Q85" s="2" t="s">
        <v>90</v>
      </c>
      <c r="W85" s="2" t="s">
        <v>98</v>
      </c>
    </row>
    <row r="86" spans="4:24" ht="13.5" customHeight="1" thickBot="1">
      <c r="D86" s="33" t="s">
        <v>91</v>
      </c>
      <c r="E86" s="38">
        <f>(D81-D83)/(-E81+E83)</f>
        <v>343.47826086956525</v>
      </c>
      <c r="I86" s="33" t="s">
        <v>91</v>
      </c>
      <c r="J86" s="39">
        <f>(J81-J83)/(-K81+K83)</f>
        <v>266.6666666666667</v>
      </c>
      <c r="R86" s="33" t="s">
        <v>91</v>
      </c>
      <c r="S86" s="39">
        <f>(R81-R83)/(-S81+S83)</f>
        <v>463.82978723404256</v>
      </c>
      <c r="W86" s="33" t="s">
        <v>91</v>
      </c>
      <c r="X86" s="39">
        <f>(X81-X83)/(-Y81+Y83)</f>
        <v>872.3404255319149</v>
      </c>
    </row>
    <row r="87" spans="4:24" ht="13.5" customHeight="1" thickBot="1">
      <c r="D87" s="33" t="s">
        <v>92</v>
      </c>
      <c r="E87" s="13">
        <f>D81+E81*E86</f>
        <v>104.43478260869564</v>
      </c>
      <c r="I87" s="33" t="s">
        <v>92</v>
      </c>
      <c r="J87" s="13">
        <f>J81+K81*J86</f>
        <v>88</v>
      </c>
      <c r="R87" s="33" t="s">
        <v>92</v>
      </c>
      <c r="S87" s="13">
        <f>R81+S81*S86</f>
        <v>124.04255319148936</v>
      </c>
      <c r="W87" s="33" t="s">
        <v>92</v>
      </c>
      <c r="X87" s="13">
        <f>X81+Y81*X86</f>
        <v>201.91489361702128</v>
      </c>
    </row>
    <row r="88" spans="4:24" ht="13.5" customHeight="1" thickBot="1">
      <c r="D88" s="40" t="s">
        <v>93</v>
      </c>
      <c r="E88" s="41">
        <f>E86*E87</f>
        <v>35871.077504725894</v>
      </c>
      <c r="I88" s="40" t="s">
        <v>93</v>
      </c>
      <c r="J88" s="41">
        <f>J86*J87</f>
        <v>23466.666666666668</v>
      </c>
      <c r="R88" s="40" t="s">
        <v>93</v>
      </c>
      <c r="S88" s="41">
        <f>S86*S87</f>
        <v>57534.63105477592</v>
      </c>
      <c r="W88" s="40" t="s">
        <v>93</v>
      </c>
      <c r="X88" s="41">
        <f>X86*X87</f>
        <v>176138.52421910368</v>
      </c>
    </row>
    <row r="89" spans="2:25" ht="13.5" customHeight="1" thickBot="1">
      <c r="B89" s="2"/>
      <c r="C89" s="58"/>
      <c r="D89" s="4"/>
      <c r="E89" s="9" t="s">
        <v>99</v>
      </c>
      <c r="F89" s="42">
        <f>E87/(E81*E86)</f>
        <v>-1.3820483314154197</v>
      </c>
      <c r="H89" s="19"/>
      <c r="I89" s="4"/>
      <c r="J89" s="9" t="s">
        <v>99</v>
      </c>
      <c r="K89" s="42">
        <f>J87/(K81*J86)</f>
        <v>-0.7857142857142857</v>
      </c>
      <c r="P89" s="2"/>
      <c r="Q89" s="58"/>
      <c r="R89" s="4"/>
      <c r="S89" s="9" t="s">
        <v>99</v>
      </c>
      <c r="T89" s="42">
        <f>S87/(S81*S86)</f>
        <v>-1.0697247706422017</v>
      </c>
      <c r="V89" s="19"/>
      <c r="W89" s="4"/>
      <c r="X89" s="9" t="s">
        <v>99</v>
      </c>
      <c r="Y89" s="42">
        <f>X87/(Y81*X86)</f>
        <v>-0.9258536585365854</v>
      </c>
    </row>
    <row r="91" spans="5:24" ht="16.5" customHeight="1" thickBot="1">
      <c r="E91" s="29" t="s">
        <v>100</v>
      </c>
      <c r="J91" s="29" t="s">
        <v>101</v>
      </c>
      <c r="S91" s="29" t="s">
        <v>100</v>
      </c>
      <c r="X91" s="29" t="s">
        <v>101</v>
      </c>
    </row>
    <row r="92" spans="2:26" ht="13.5" customHeight="1" thickBot="1">
      <c r="B92" s="1">
        <v>5</v>
      </c>
      <c r="C92" s="33" t="s">
        <v>96</v>
      </c>
      <c r="D92" s="34">
        <f>$AH$13</f>
        <v>175</v>
      </c>
      <c r="E92" s="34">
        <f>$AH$14</f>
        <v>-0.42</v>
      </c>
      <c r="F92" s="35" t="s">
        <v>88</v>
      </c>
      <c r="G92" s="36"/>
      <c r="H92" s="1">
        <v>7</v>
      </c>
      <c r="I92" s="33" t="s">
        <v>96</v>
      </c>
      <c r="J92" s="34">
        <f>$AH$17</f>
        <v>160</v>
      </c>
      <c r="K92" s="34">
        <f>$AH$18</f>
        <v>-0.46</v>
      </c>
      <c r="L92" s="35" t="s">
        <v>88</v>
      </c>
      <c r="P92" s="1">
        <v>5</v>
      </c>
      <c r="Q92" s="33" t="s">
        <v>96</v>
      </c>
      <c r="R92" s="34">
        <f>$AI$13</f>
        <v>190</v>
      </c>
      <c r="S92" s="34">
        <f>$AI$14</f>
        <v>-0.25</v>
      </c>
      <c r="T92" s="35" t="s">
        <v>88</v>
      </c>
      <c r="U92" s="36"/>
      <c r="V92" s="1">
        <v>7</v>
      </c>
      <c r="W92" s="33" t="s">
        <v>96</v>
      </c>
      <c r="X92" s="34">
        <f>$AI$17</f>
        <v>180</v>
      </c>
      <c r="Y92" s="34">
        <f>$AI$18</f>
        <v>-0.25</v>
      </c>
      <c r="Z92" s="35" t="s">
        <v>88</v>
      </c>
    </row>
    <row r="93" spans="3:25" ht="13.5" customHeight="1" thickBot="1">
      <c r="C93" s="20"/>
      <c r="D93" s="21"/>
      <c r="E93" s="21"/>
      <c r="I93" s="20"/>
      <c r="J93" s="21"/>
      <c r="K93" s="21"/>
      <c r="Q93" s="20"/>
      <c r="R93" s="21"/>
      <c r="S93" s="21"/>
      <c r="W93" s="20"/>
      <c r="X93" s="21"/>
      <c r="Y93" s="21"/>
    </row>
    <row r="94" spans="2:26" ht="13.5" customHeight="1" thickBot="1">
      <c r="B94" s="1">
        <v>6</v>
      </c>
      <c r="C94" s="33" t="s">
        <v>97</v>
      </c>
      <c r="D94" s="34">
        <f>$AH$15</f>
        <v>65</v>
      </c>
      <c r="E94" s="37">
        <f>$AH$16</f>
        <v>0.25</v>
      </c>
      <c r="F94" s="35" t="s">
        <v>89</v>
      </c>
      <c r="G94" s="36"/>
      <c r="H94" s="1">
        <v>8</v>
      </c>
      <c r="I94" s="33" t="s">
        <v>97</v>
      </c>
      <c r="J94" s="34">
        <f>$AH$19</f>
        <v>12</v>
      </c>
      <c r="K94" s="37">
        <f>$AH$20</f>
        <v>0.24</v>
      </c>
      <c r="L94" s="35" t="s">
        <v>89</v>
      </c>
      <c r="P94" s="1">
        <v>6</v>
      </c>
      <c r="Q94" s="33" t="s">
        <v>97</v>
      </c>
      <c r="R94" s="34">
        <f>$AI$15</f>
        <v>60</v>
      </c>
      <c r="S94" s="37">
        <f>$AI$16</f>
        <v>0.22</v>
      </c>
      <c r="T94" s="35" t="s">
        <v>89</v>
      </c>
      <c r="U94" s="36"/>
      <c r="V94" s="1">
        <v>8</v>
      </c>
      <c r="W94" s="33" t="s">
        <v>97</v>
      </c>
      <c r="X94" s="34">
        <f>$AI$19</f>
        <v>10</v>
      </c>
      <c r="Y94" s="37">
        <f>$AI$20</f>
        <v>0.22</v>
      </c>
      <c r="Z94" s="35" t="s">
        <v>89</v>
      </c>
    </row>
    <row r="96" spans="3:23" ht="13.5" customHeight="1" thickBot="1">
      <c r="C96" s="2" t="s">
        <v>90</v>
      </c>
      <c r="I96" s="2" t="s">
        <v>98</v>
      </c>
      <c r="Q96" s="2" t="s">
        <v>90</v>
      </c>
      <c r="W96" s="2" t="s">
        <v>98</v>
      </c>
    </row>
    <row r="97" spans="4:24" ht="13.5" customHeight="1" thickBot="1">
      <c r="D97" s="33" t="s">
        <v>91</v>
      </c>
      <c r="E97" s="39">
        <f>(D92-D94)/(-E92+E94)</f>
        <v>164.17910447761196</v>
      </c>
      <c r="I97" s="33" t="s">
        <v>91</v>
      </c>
      <c r="J97" s="39">
        <f>(J92-J94)/(-K92+K94)</f>
        <v>211.42857142857144</v>
      </c>
      <c r="R97" s="33" t="s">
        <v>91</v>
      </c>
      <c r="S97" s="39">
        <f>(R92-R94)/(-S92+S94)</f>
        <v>276.59574468085106</v>
      </c>
      <c r="W97" s="33" t="s">
        <v>91</v>
      </c>
      <c r="X97" s="39">
        <f>(X92-X94)/(-Y92+Y94)</f>
        <v>361.7021276595745</v>
      </c>
    </row>
    <row r="98" spans="4:24" ht="13.5" customHeight="1" thickBot="1">
      <c r="D98" s="33" t="s">
        <v>92</v>
      </c>
      <c r="E98" s="13">
        <f>D92+E92*E97</f>
        <v>106.04477611940298</v>
      </c>
      <c r="I98" s="33" t="s">
        <v>92</v>
      </c>
      <c r="J98" s="13">
        <f>J92+K92*J97</f>
        <v>62.74285714285713</v>
      </c>
      <c r="R98" s="33" t="s">
        <v>92</v>
      </c>
      <c r="S98" s="13">
        <f>R92+S92*S97</f>
        <v>120.85106382978724</v>
      </c>
      <c r="W98" s="33" t="s">
        <v>92</v>
      </c>
      <c r="X98" s="13">
        <f>X92+Y92*X97</f>
        <v>89.57446808510637</v>
      </c>
    </row>
    <row r="99" spans="4:24" ht="13.5" customHeight="1" thickBot="1">
      <c r="D99" s="40" t="s">
        <v>93</v>
      </c>
      <c r="E99" s="41">
        <f>E97*E98</f>
        <v>17410.336377812433</v>
      </c>
      <c r="I99" s="40" t="s">
        <v>93</v>
      </c>
      <c r="J99" s="41">
        <f>J97*J98</f>
        <v>13265.632653061224</v>
      </c>
      <c r="R99" s="40" t="s">
        <v>93</v>
      </c>
      <c r="S99" s="41">
        <f>S97*S98</f>
        <v>33426.889995473066</v>
      </c>
      <c r="W99" s="40" t="s">
        <v>93</v>
      </c>
      <c r="X99" s="41">
        <f>X97*X98</f>
        <v>32399.275690357626</v>
      </c>
    </row>
    <row r="100" spans="2:25" ht="13.5" customHeight="1" thickBot="1">
      <c r="B100" s="2"/>
      <c r="C100" s="58"/>
      <c r="D100" s="4"/>
      <c r="E100" s="9" t="s">
        <v>99</v>
      </c>
      <c r="F100" s="42">
        <f>E98/(E92*E97)</f>
        <v>-1.5378787878787878</v>
      </c>
      <c r="H100" s="19"/>
      <c r="I100" s="4"/>
      <c r="J100" s="9" t="s">
        <v>99</v>
      </c>
      <c r="K100" s="42">
        <f>J98/(K92*J97)</f>
        <v>-0.6451233842538189</v>
      </c>
      <c r="P100" s="2"/>
      <c r="Q100" s="58"/>
      <c r="R100" s="4"/>
      <c r="S100" s="9" t="s">
        <v>99</v>
      </c>
      <c r="T100" s="42">
        <f>S98/(S92*S97)</f>
        <v>-1.7476923076923079</v>
      </c>
      <c r="V100" s="19"/>
      <c r="W100" s="4"/>
      <c r="X100" s="9" t="s">
        <v>99</v>
      </c>
      <c r="Y100" s="42">
        <f>X98/(Y92*X97)</f>
        <v>-0.9905882352941174</v>
      </c>
    </row>
    <row r="102" spans="2:17" ht="13.5" customHeight="1">
      <c r="B102" s="11" t="s">
        <v>102</v>
      </c>
      <c r="C102" s="2" t="s">
        <v>104</v>
      </c>
      <c r="P102" s="11" t="s">
        <v>102</v>
      </c>
      <c r="Q102" s="2" t="s">
        <v>104</v>
      </c>
    </row>
    <row r="103" spans="3:17" ht="13.5" customHeight="1">
      <c r="C103" s="2" t="s">
        <v>103</v>
      </c>
      <c r="Q103" s="2" t="s">
        <v>103</v>
      </c>
    </row>
    <row r="104" spans="3:17" ht="13.5" customHeight="1">
      <c r="C104" s="2" t="s">
        <v>0</v>
      </c>
      <c r="Q104" s="2" t="s">
        <v>0</v>
      </c>
    </row>
    <row r="105" spans="5:24" ht="13.5" customHeight="1" thickBot="1">
      <c r="E105" s="29" t="s">
        <v>77</v>
      </c>
      <c r="F105" s="29" t="s">
        <v>76</v>
      </c>
      <c r="G105" s="31" t="s">
        <v>75</v>
      </c>
      <c r="H105" s="45" t="s">
        <v>1</v>
      </c>
      <c r="J105" s="45" t="s">
        <v>28</v>
      </c>
      <c r="S105" s="29" t="s">
        <v>77</v>
      </c>
      <c r="T105" s="29" t="s">
        <v>76</v>
      </c>
      <c r="U105" s="31" t="s">
        <v>75</v>
      </c>
      <c r="V105" s="45" t="s">
        <v>1</v>
      </c>
      <c r="X105" s="45" t="s">
        <v>28</v>
      </c>
    </row>
    <row r="106" spans="3:24" ht="13.5" customHeight="1" thickBot="1">
      <c r="C106" s="1"/>
      <c r="D106" s="3"/>
      <c r="E106" s="9" t="s">
        <v>94</v>
      </c>
      <c r="F106" s="10">
        <f>$AH$21</f>
        <v>0.14</v>
      </c>
      <c r="G106" s="6">
        <f>E87</f>
        <v>104.43478260869564</v>
      </c>
      <c r="H106" s="13">
        <f>F106*G106</f>
        <v>14.620869565217392</v>
      </c>
      <c r="J106" s="8">
        <f>F106*E86</f>
        <v>48.08695652173914</v>
      </c>
      <c r="Q106" s="1"/>
      <c r="R106" s="3"/>
      <c r="S106" s="9" t="s">
        <v>94</v>
      </c>
      <c r="T106" s="10">
        <f>$AI$21</f>
        <v>0.25</v>
      </c>
      <c r="U106" s="6">
        <f>S87</f>
        <v>124.04255319148936</v>
      </c>
      <c r="V106" s="13">
        <f>T106*U106</f>
        <v>31.01063829787234</v>
      </c>
      <c r="X106" s="8">
        <f>T106*S86</f>
        <v>115.95744680851064</v>
      </c>
    </row>
    <row r="107" spans="3:24" ht="13.5" customHeight="1" thickBot="1">
      <c r="C107" s="1"/>
      <c r="D107" s="3"/>
      <c r="E107" s="9" t="s">
        <v>105</v>
      </c>
      <c r="F107" s="10">
        <f>$AH$22</f>
        <v>0.35</v>
      </c>
      <c r="G107" s="6">
        <f>J87</f>
        <v>88</v>
      </c>
      <c r="H107" s="13">
        <f>F107*G107</f>
        <v>30.799999999999997</v>
      </c>
      <c r="J107" s="8">
        <f>F107*J86</f>
        <v>93.33333333333333</v>
      </c>
      <c r="Q107" s="1"/>
      <c r="R107" s="3"/>
      <c r="S107" s="9" t="s">
        <v>105</v>
      </c>
      <c r="T107" s="10">
        <f>$AI$22</f>
        <v>0.1</v>
      </c>
      <c r="U107" s="6">
        <f>X87</f>
        <v>201.91489361702128</v>
      </c>
      <c r="V107" s="13">
        <f>T107*U107</f>
        <v>20.19148936170213</v>
      </c>
      <c r="X107" s="8">
        <f>T107*X86</f>
        <v>87.2340425531915</v>
      </c>
    </row>
    <row r="108" spans="3:24" ht="13.5" customHeight="1" thickBot="1">
      <c r="C108" s="1"/>
      <c r="D108" s="3"/>
      <c r="E108" s="9" t="s">
        <v>106</v>
      </c>
      <c r="F108" s="10">
        <f>$AH$23</f>
        <v>0.45</v>
      </c>
      <c r="G108" s="6">
        <f>E98</f>
        <v>106.04477611940298</v>
      </c>
      <c r="H108" s="13">
        <f>F108*G108</f>
        <v>47.72014925373134</v>
      </c>
      <c r="J108" s="8">
        <f>F108*E97</f>
        <v>73.88059701492539</v>
      </c>
      <c r="Q108" s="1"/>
      <c r="R108" s="3"/>
      <c r="S108" s="9" t="s">
        <v>106</v>
      </c>
      <c r="T108" s="10">
        <f>$AI$23</f>
        <v>0.25</v>
      </c>
      <c r="U108" s="6">
        <f>S98</f>
        <v>120.85106382978724</v>
      </c>
      <c r="V108" s="13">
        <f>T108*U108</f>
        <v>30.21276595744681</v>
      </c>
      <c r="X108" s="8">
        <f>T108*S97</f>
        <v>69.14893617021276</v>
      </c>
    </row>
    <row r="109" spans="3:24" ht="13.5" customHeight="1" thickBot="1">
      <c r="C109" s="1"/>
      <c r="D109" s="46"/>
      <c r="E109" s="47" t="s">
        <v>107</v>
      </c>
      <c r="F109" s="48">
        <f>$AH$24</f>
        <v>0.06</v>
      </c>
      <c r="G109" s="49">
        <f>J98</f>
        <v>62.74285714285713</v>
      </c>
      <c r="H109" s="13">
        <f>F109*G109</f>
        <v>3.764571428571428</v>
      </c>
      <c r="J109" s="8">
        <f>F109*J97</f>
        <v>12.685714285714287</v>
      </c>
      <c r="Q109" s="1"/>
      <c r="R109" s="46"/>
      <c r="S109" s="47" t="s">
        <v>107</v>
      </c>
      <c r="T109" s="48">
        <f>$AI$24</f>
        <v>0.4</v>
      </c>
      <c r="U109" s="49">
        <f>X98</f>
        <v>89.57446808510637</v>
      </c>
      <c r="V109" s="13">
        <f>T109*U109</f>
        <v>35.82978723404255</v>
      </c>
      <c r="X109" s="8">
        <f>T109*X97</f>
        <v>144.6808510638298</v>
      </c>
    </row>
    <row r="110" spans="4:24" ht="13.5" customHeight="1" thickBot="1">
      <c r="D110" s="3"/>
      <c r="E110" s="4"/>
      <c r="F110" s="4"/>
      <c r="G110" s="5" t="s">
        <v>29</v>
      </c>
      <c r="H110" s="16">
        <f>SUM(H106:H109)</f>
        <v>96.90559024752017</v>
      </c>
      <c r="I110" s="7" t="s">
        <v>14</v>
      </c>
      <c r="J110" s="17">
        <f>SUM(J106:J109)</f>
        <v>227.98660115571212</v>
      </c>
      <c r="R110" s="3"/>
      <c r="S110" s="4"/>
      <c r="T110" s="4"/>
      <c r="U110" s="5" t="s">
        <v>29</v>
      </c>
      <c r="V110" s="16">
        <f>SUM(V106:V109)</f>
        <v>117.24468085106383</v>
      </c>
      <c r="W110" s="7" t="s">
        <v>14</v>
      </c>
      <c r="X110" s="17">
        <f>SUM(X106:X109)</f>
        <v>417.02127659574467</v>
      </c>
    </row>
    <row r="111" spans="2:17" ht="13.5" customHeight="1" thickBot="1">
      <c r="B111" s="11" t="s">
        <v>2</v>
      </c>
      <c r="C111" s="2" t="s">
        <v>3</v>
      </c>
      <c r="P111" s="11" t="s">
        <v>2</v>
      </c>
      <c r="Q111" s="2" t="s">
        <v>3</v>
      </c>
    </row>
    <row r="112" spans="2:23" ht="24.75" customHeight="1" thickBot="1">
      <c r="B112" s="11"/>
      <c r="C112" s="33" t="s">
        <v>18</v>
      </c>
      <c r="D112" s="34">
        <f>$AH$25</f>
        <v>225</v>
      </c>
      <c r="E112" s="34">
        <f>$AH26</f>
        <v>25</v>
      </c>
      <c r="F112" s="50" t="s">
        <v>5</v>
      </c>
      <c r="G112" s="51">
        <f>$AH27</f>
        <v>2.85</v>
      </c>
      <c r="H112" s="35" t="s">
        <v>10</v>
      </c>
      <c r="I112" s="2" t="s">
        <v>4</v>
      </c>
      <c r="P112" s="11"/>
      <c r="Q112" s="33" t="s">
        <v>18</v>
      </c>
      <c r="R112" s="34">
        <f>$AI$25</f>
        <v>200</v>
      </c>
      <c r="S112" s="34">
        <f>$AI$26</f>
        <v>15</v>
      </c>
      <c r="T112" s="50" t="s">
        <v>5</v>
      </c>
      <c r="U112" s="51">
        <f>$AI$27</f>
        <v>4</v>
      </c>
      <c r="V112" s="35" t="s">
        <v>10</v>
      </c>
      <c r="W112" s="2" t="s">
        <v>4</v>
      </c>
    </row>
    <row r="113" spans="2:26" ht="13.5" customHeight="1" thickBot="1">
      <c r="B113" s="11"/>
      <c r="C113" s="11"/>
      <c r="D113" s="33" t="s">
        <v>19</v>
      </c>
      <c r="E113" s="52">
        <f>E112</f>
        <v>25</v>
      </c>
      <c r="F113" s="51">
        <f>2*G112</f>
        <v>5.7</v>
      </c>
      <c r="G113" s="35" t="s">
        <v>5</v>
      </c>
      <c r="H113" s="36"/>
      <c r="K113" s="20" t="s">
        <v>26</v>
      </c>
      <c r="L113" s="53">
        <f>$AH$28</f>
        <v>0.12</v>
      </c>
      <c r="P113" s="11"/>
      <c r="Q113" s="11"/>
      <c r="R113" s="33" t="s">
        <v>19</v>
      </c>
      <c r="S113" s="52">
        <f>S112</f>
        <v>15</v>
      </c>
      <c r="T113" s="51">
        <f>2*U112</f>
        <v>8</v>
      </c>
      <c r="U113" s="35" t="s">
        <v>5</v>
      </c>
      <c r="V113" s="36"/>
      <c r="Y113" s="20" t="s">
        <v>26</v>
      </c>
      <c r="Z113" s="53">
        <f>$AI$28</f>
        <v>0.08</v>
      </c>
    </row>
    <row r="114" spans="2:17" ht="13.5" customHeight="1">
      <c r="B114" s="11" t="s">
        <v>6</v>
      </c>
      <c r="C114" s="2" t="s">
        <v>7</v>
      </c>
      <c r="P114" s="11" t="s">
        <v>6</v>
      </c>
      <c r="Q114" s="2" t="s">
        <v>7</v>
      </c>
    </row>
    <row r="115" spans="4:18" ht="13.5" customHeight="1" thickBot="1">
      <c r="D115" s="2" t="s">
        <v>8</v>
      </c>
      <c r="R115" s="2" t="s">
        <v>8</v>
      </c>
    </row>
    <row r="116" spans="4:19" ht="13.5" customHeight="1" thickBot="1">
      <c r="D116" s="33" t="s">
        <v>9</v>
      </c>
      <c r="E116" s="54">
        <f>(H110-E113)/F113</f>
        <v>12.615015832898274</v>
      </c>
      <c r="R116" s="33" t="s">
        <v>9</v>
      </c>
      <c r="S116" s="54">
        <f>(V110-S113)/T113</f>
        <v>12.78058510638298</v>
      </c>
    </row>
    <row r="117" spans="4:19" ht="13.5" customHeight="1" thickBot="1">
      <c r="D117" s="33" t="s">
        <v>30</v>
      </c>
      <c r="E117" s="55">
        <f>H110</f>
        <v>96.90559024752017</v>
      </c>
      <c r="R117" s="33" t="s">
        <v>30</v>
      </c>
      <c r="S117" s="55">
        <f>V110</f>
        <v>117.24468085106383</v>
      </c>
    </row>
    <row r="118" spans="4:20" ht="13.5" customHeight="1" thickBot="1">
      <c r="D118" s="33" t="s">
        <v>20</v>
      </c>
      <c r="E118" s="55">
        <f>E116*E117</f>
        <v>1222.4655552688196</v>
      </c>
      <c r="F118" s="2" t="s">
        <v>21</v>
      </c>
      <c r="R118" s="33" t="s">
        <v>20</v>
      </c>
      <c r="S118" s="55">
        <f>S116*S117</f>
        <v>1498.4556218877321</v>
      </c>
      <c r="T118" s="2" t="s">
        <v>21</v>
      </c>
    </row>
    <row r="119" spans="3:17" ht="13.5" customHeight="1" thickBot="1">
      <c r="C119" s="2" t="s">
        <v>12</v>
      </c>
      <c r="Q119" s="2" t="s">
        <v>12</v>
      </c>
    </row>
    <row r="120" spans="3:20" ht="13.5" customHeight="1" thickBot="1">
      <c r="C120" s="3"/>
      <c r="D120" s="9" t="s">
        <v>13</v>
      </c>
      <c r="E120" s="10">
        <f>E116/J110</f>
        <v>0.055332268514685076</v>
      </c>
      <c r="F120" s="2" t="s">
        <v>31</v>
      </c>
      <c r="Q120" s="3"/>
      <c r="R120" s="9" t="s">
        <v>13</v>
      </c>
      <c r="S120" s="10">
        <f>S116/X110</f>
        <v>0.03064732142857143</v>
      </c>
      <c r="T120" s="2" t="s">
        <v>31</v>
      </c>
    </row>
    <row r="121" spans="3:20" ht="13.5" customHeight="1" thickBot="1">
      <c r="C121" s="3"/>
      <c r="D121" s="9" t="s">
        <v>11</v>
      </c>
      <c r="E121" s="39">
        <f>1/E120</f>
        <v>18.07263694121997</v>
      </c>
      <c r="F121" s="2" t="s">
        <v>15</v>
      </c>
      <c r="Q121" s="3"/>
      <c r="R121" s="9" t="s">
        <v>11</v>
      </c>
      <c r="S121" s="39">
        <f>1/S120</f>
        <v>32.62927895120175</v>
      </c>
      <c r="T121" s="2" t="s">
        <v>15</v>
      </c>
    </row>
    <row r="122" spans="3:17" ht="13.5" customHeight="1" thickBot="1">
      <c r="C122" s="2" t="s">
        <v>17</v>
      </c>
      <c r="Q122" s="2" t="s">
        <v>17</v>
      </c>
    </row>
    <row r="123" spans="2:19" ht="13.5" customHeight="1" thickBot="1">
      <c r="B123" s="15"/>
      <c r="C123" s="3"/>
      <c r="D123" s="12" t="s">
        <v>20</v>
      </c>
      <c r="E123" s="13">
        <f>E118</f>
        <v>1222.4655552688196</v>
      </c>
      <c r="P123" s="15"/>
      <c r="Q123" s="3"/>
      <c r="R123" s="12" t="s">
        <v>20</v>
      </c>
      <c r="S123" s="13">
        <f>S118</f>
        <v>1498.4556218877321</v>
      </c>
    </row>
    <row r="124" spans="3:19" ht="13.5" customHeight="1" thickBot="1">
      <c r="C124" s="3"/>
      <c r="D124" s="12" t="s">
        <v>18</v>
      </c>
      <c r="E124" s="13">
        <f>D112+E112*E116+G112*(E116^2)</f>
        <v>993.9204755456383</v>
      </c>
      <c r="Q124" s="3"/>
      <c r="R124" s="12" t="s">
        <v>18</v>
      </c>
      <c r="S124" s="13">
        <f>R112+S112*S116+U112*(S116^2)</f>
        <v>1045.0821992417384</v>
      </c>
    </row>
    <row r="125" spans="3:19" ht="16.5" customHeight="1" thickBot="1">
      <c r="C125" s="3"/>
      <c r="D125" s="14" t="s">
        <v>35</v>
      </c>
      <c r="E125" s="13">
        <f>E123-E124</f>
        <v>228.5450797231813</v>
      </c>
      <c r="Q125" s="3"/>
      <c r="R125" s="14" t="s">
        <v>35</v>
      </c>
      <c r="S125" s="13">
        <f>S123-S124</f>
        <v>453.37342264599374</v>
      </c>
    </row>
    <row r="126" spans="3:20" ht="16.5" customHeight="1" thickBot="1">
      <c r="C126" s="3"/>
      <c r="D126" s="12" t="s">
        <v>24</v>
      </c>
      <c r="E126" s="10">
        <f>E125/E123</f>
        <v>0.18695420802504684</v>
      </c>
      <c r="F126" s="2" t="s">
        <v>22</v>
      </c>
      <c r="Q126" s="3"/>
      <c r="R126" s="12" t="s">
        <v>24</v>
      </c>
      <c r="S126" s="10">
        <f>S125/S123</f>
        <v>0.3025604602656438</v>
      </c>
      <c r="T126" s="2" t="s">
        <v>22</v>
      </c>
    </row>
    <row r="127" spans="3:20" ht="16.5" customHeight="1" thickBot="1">
      <c r="C127" s="3"/>
      <c r="D127" s="12" t="s">
        <v>23</v>
      </c>
      <c r="E127" s="10">
        <f>E126+L113</f>
        <v>0.3069542080250468</v>
      </c>
      <c r="F127" s="2" t="s">
        <v>25</v>
      </c>
      <c r="Q127" s="3"/>
      <c r="R127" s="12" t="s">
        <v>23</v>
      </c>
      <c r="S127" s="10">
        <f>S126+Z113</f>
        <v>0.38256046026564383</v>
      </c>
      <c r="T127" s="2" t="s">
        <v>25</v>
      </c>
    </row>
    <row r="128" spans="2:17" ht="13.5" customHeight="1">
      <c r="B128" s="11" t="s">
        <v>16</v>
      </c>
      <c r="C128" s="2" t="s">
        <v>27</v>
      </c>
      <c r="P128" s="11" t="s">
        <v>16</v>
      </c>
      <c r="Q128" s="2" t="s">
        <v>27</v>
      </c>
    </row>
    <row r="129" spans="2:17" ht="13.5" customHeight="1">
      <c r="B129" s="1">
        <v>1</v>
      </c>
      <c r="C129" s="2" t="s">
        <v>38</v>
      </c>
      <c r="P129" s="1">
        <v>1</v>
      </c>
      <c r="Q129" s="2" t="s">
        <v>38</v>
      </c>
    </row>
    <row r="130" spans="2:35" s="29" customFormat="1" ht="13.5" customHeight="1" thickBot="1">
      <c r="B130" s="11"/>
      <c r="D130" s="29" t="s">
        <v>42</v>
      </c>
      <c r="F130" s="29" t="s">
        <v>43</v>
      </c>
      <c r="H130" s="29" t="s">
        <v>44</v>
      </c>
      <c r="J130" s="29" t="s">
        <v>45</v>
      </c>
      <c r="P130" s="11"/>
      <c r="R130" s="29" t="s">
        <v>42</v>
      </c>
      <c r="T130" s="29" t="s">
        <v>43</v>
      </c>
      <c r="V130" s="29" t="s">
        <v>44</v>
      </c>
      <c r="X130" s="29" t="s">
        <v>45</v>
      </c>
      <c r="AG130" s="31"/>
      <c r="AH130" s="30"/>
      <c r="AI130" s="30"/>
    </row>
    <row r="131" spans="2:24" ht="15" customHeight="1" thickBot="1">
      <c r="B131" s="2"/>
      <c r="C131" s="33" t="s">
        <v>30</v>
      </c>
      <c r="D131" s="13">
        <v>80</v>
      </c>
      <c r="E131" s="33" t="s">
        <v>30</v>
      </c>
      <c r="F131" s="6">
        <f>G107</f>
        <v>88</v>
      </c>
      <c r="G131" s="12" t="s">
        <v>30</v>
      </c>
      <c r="H131" s="13">
        <f>G108</f>
        <v>106.04477611940298</v>
      </c>
      <c r="I131" s="33" t="s">
        <v>30</v>
      </c>
      <c r="J131" s="6">
        <f>G109</f>
        <v>62.74285714285713</v>
      </c>
      <c r="P131" s="2"/>
      <c r="Q131" s="33" t="s">
        <v>30</v>
      </c>
      <c r="R131" s="13">
        <v>80</v>
      </c>
      <c r="S131" s="33" t="s">
        <v>30</v>
      </c>
      <c r="T131" s="6">
        <f>U107</f>
        <v>201.91489361702128</v>
      </c>
      <c r="U131" s="12" t="s">
        <v>30</v>
      </c>
      <c r="V131" s="13">
        <f>U108</f>
        <v>120.85106382978724</v>
      </c>
      <c r="W131" s="33" t="s">
        <v>30</v>
      </c>
      <c r="X131" s="6">
        <f>U109</f>
        <v>89.57446808510637</v>
      </c>
    </row>
    <row r="132" spans="2:24" ht="15" customHeight="1" thickBot="1">
      <c r="B132" s="2"/>
      <c r="C132" s="33" t="s">
        <v>9</v>
      </c>
      <c r="D132" s="39">
        <f>(D131-E113)/F113</f>
        <v>9.649122807017543</v>
      </c>
      <c r="E132" s="33" t="s">
        <v>9</v>
      </c>
      <c r="F132" s="8">
        <f>(F131-E113)/F113</f>
        <v>11.052631578947368</v>
      </c>
      <c r="G132" s="12" t="s">
        <v>9</v>
      </c>
      <c r="H132" s="39">
        <f>(H131-E113)/F113</f>
        <v>14.218381775333857</v>
      </c>
      <c r="I132" s="33" t="s">
        <v>9</v>
      </c>
      <c r="J132" s="8">
        <f>(J131-E113)/G112</f>
        <v>13.243107769423554</v>
      </c>
      <c r="P132" s="2"/>
      <c r="Q132" s="33" t="s">
        <v>9</v>
      </c>
      <c r="R132" s="39">
        <f>(R131-S113)/T113</f>
        <v>8.125</v>
      </c>
      <c r="S132" s="33" t="s">
        <v>9</v>
      </c>
      <c r="T132" s="8">
        <f>(T131-S113)/T113</f>
        <v>23.36436170212766</v>
      </c>
      <c r="U132" s="12" t="s">
        <v>9</v>
      </c>
      <c r="V132" s="39">
        <f>(V131-S113)/T113</f>
        <v>13.231382978723405</v>
      </c>
      <c r="W132" s="33" t="s">
        <v>9</v>
      </c>
      <c r="X132" s="8">
        <f>(X131-S113)/U112</f>
        <v>18.643617021276594</v>
      </c>
    </row>
    <row r="133" spans="2:24" ht="15" customHeight="1" thickBot="1">
      <c r="B133" s="2"/>
      <c r="C133" s="33" t="s">
        <v>34</v>
      </c>
      <c r="D133" s="13">
        <f>D131*D132</f>
        <v>771.9298245614034</v>
      </c>
      <c r="E133" s="33" t="s">
        <v>34</v>
      </c>
      <c r="F133" s="6">
        <f>F131*F132</f>
        <v>972.6315789473684</v>
      </c>
      <c r="G133" s="12" t="s">
        <v>34</v>
      </c>
      <c r="H133" s="13">
        <f>H131*H132</f>
        <v>1507.7851121454783</v>
      </c>
      <c r="I133" s="33" t="s">
        <v>34</v>
      </c>
      <c r="J133" s="6">
        <f>J131*J132</f>
        <v>830.9104189044034</v>
      </c>
      <c r="P133" s="2"/>
      <c r="Q133" s="33" t="s">
        <v>34</v>
      </c>
      <c r="R133" s="13">
        <f>R131*R132</f>
        <v>650</v>
      </c>
      <c r="S133" s="33" t="s">
        <v>34</v>
      </c>
      <c r="T133" s="6">
        <f>T131*T132</f>
        <v>4717.612607514712</v>
      </c>
      <c r="U133" s="12" t="s">
        <v>34</v>
      </c>
      <c r="V133" s="13">
        <f>V131*V132</f>
        <v>1599.0267089180625</v>
      </c>
      <c r="W133" s="33" t="s">
        <v>34</v>
      </c>
      <c r="X133" s="6">
        <f>X131*X132</f>
        <v>1669.992077863286</v>
      </c>
    </row>
    <row r="134" spans="2:24" ht="15" customHeight="1" thickBot="1">
      <c r="B134" s="2"/>
      <c r="C134" s="33" t="s">
        <v>18</v>
      </c>
      <c r="D134" s="13">
        <f>D112+E112*D132+G112*(D132^2)</f>
        <v>731.578947368421</v>
      </c>
      <c r="E134" s="33" t="s">
        <v>18</v>
      </c>
      <c r="F134" s="6">
        <f>D112+E112*F132+G112*(F132^2)</f>
        <v>849.4736842105262</v>
      </c>
      <c r="G134" s="12" t="s">
        <v>18</v>
      </c>
      <c r="H134" s="13">
        <f>D112+E112*(H132)+G112*(H132^2)</f>
        <v>1156.6223282644123</v>
      </c>
      <c r="I134" s="33" t="s">
        <v>18</v>
      </c>
      <c r="J134" s="6">
        <f>D112+E112*J132+G112*(J132^2)</f>
        <v>1055.9104189044035</v>
      </c>
      <c r="P134" s="2"/>
      <c r="Q134" s="33" t="s">
        <v>18</v>
      </c>
      <c r="R134" s="13">
        <f>R112+S112*R132+U112*(R132^2)</f>
        <v>585.9375</v>
      </c>
      <c r="S134" s="33" t="s">
        <v>18</v>
      </c>
      <c r="T134" s="6">
        <f>R112+S112*T132+U112*(T132^2)</f>
        <v>2734.039016523314</v>
      </c>
      <c r="U134" s="12" t="s">
        <v>18</v>
      </c>
      <c r="V134" s="13">
        <f>R112+S112*(V132)+U112*(V132^2)</f>
        <v>1098.7487267994568</v>
      </c>
      <c r="W134" s="33" t="s">
        <v>18</v>
      </c>
      <c r="X134" s="6">
        <f>R112+S112*X132+U112*(X132^2)</f>
        <v>1869.992077863286</v>
      </c>
    </row>
    <row r="135" spans="2:24" ht="15" customHeight="1" thickBot="1">
      <c r="B135" s="19"/>
      <c r="C135" s="18" t="s">
        <v>39</v>
      </c>
      <c r="D135" s="13">
        <f>D133-D134</f>
        <v>40.35087719298235</v>
      </c>
      <c r="E135" s="18" t="s">
        <v>40</v>
      </c>
      <c r="F135" s="6">
        <f>F133-F134</f>
        <v>123.1578947368422</v>
      </c>
      <c r="G135" s="18" t="s">
        <v>40</v>
      </c>
      <c r="H135" s="13">
        <f>H133-H134</f>
        <v>351.16278388106593</v>
      </c>
      <c r="I135" s="18" t="s">
        <v>40</v>
      </c>
      <c r="J135" s="6">
        <f>J133-J134</f>
        <v>-225.0000000000001</v>
      </c>
      <c r="P135" s="19"/>
      <c r="Q135" s="18" t="s">
        <v>39</v>
      </c>
      <c r="R135" s="13">
        <f>R133-R134</f>
        <v>64.0625</v>
      </c>
      <c r="S135" s="18" t="s">
        <v>40</v>
      </c>
      <c r="T135" s="6">
        <f>T133-T134</f>
        <v>1983.5735909913983</v>
      </c>
      <c r="U135" s="18" t="s">
        <v>40</v>
      </c>
      <c r="V135" s="13">
        <f>V133-V134</f>
        <v>500.2779821186057</v>
      </c>
      <c r="W135" s="18" t="s">
        <v>40</v>
      </c>
      <c r="X135" s="6">
        <f>X133-X134</f>
        <v>-200</v>
      </c>
    </row>
    <row r="136" spans="2:25" ht="15" customHeight="1" thickBot="1">
      <c r="B136" s="19"/>
      <c r="C136" s="12" t="s">
        <v>24</v>
      </c>
      <c r="D136" s="10">
        <f>D135/D133</f>
        <v>0.052272727272727144</v>
      </c>
      <c r="E136" s="12" t="s">
        <v>41</v>
      </c>
      <c r="F136" s="10">
        <f>F135/F133</f>
        <v>0.12662337662337672</v>
      </c>
      <c r="G136" s="12" t="s">
        <v>78</v>
      </c>
      <c r="H136" s="10">
        <f>H135/H133</f>
        <v>0.23289975544418565</v>
      </c>
      <c r="I136" s="12" t="s">
        <v>80</v>
      </c>
      <c r="J136" s="10">
        <f>J135/J133</f>
        <v>-0.2707873133865306</v>
      </c>
      <c r="K136" s="56"/>
      <c r="P136" s="19"/>
      <c r="Q136" s="12" t="s">
        <v>24</v>
      </c>
      <c r="R136" s="10">
        <f>R135/R133</f>
        <v>0.0985576923076923</v>
      </c>
      <c r="S136" s="12" t="s">
        <v>41</v>
      </c>
      <c r="T136" s="10">
        <f>T135/T133</f>
        <v>0.42046131295981204</v>
      </c>
      <c r="U136" s="12" t="s">
        <v>78</v>
      </c>
      <c r="V136" s="10">
        <f>V135/V133</f>
        <v>0.31286405619647534</v>
      </c>
      <c r="W136" s="12" t="s">
        <v>80</v>
      </c>
      <c r="X136" s="10">
        <f>X135/X133</f>
        <v>-0.11976104716370577</v>
      </c>
      <c r="Y136" s="56"/>
    </row>
    <row r="137" spans="2:17" ht="13.5" customHeight="1" thickBot="1">
      <c r="B137" s="1">
        <v>2</v>
      </c>
      <c r="C137" s="57" t="s">
        <v>36</v>
      </c>
      <c r="P137" s="1">
        <v>2</v>
      </c>
      <c r="Q137" s="57" t="s">
        <v>36</v>
      </c>
    </row>
    <row r="138" spans="2:20" ht="13.5" customHeight="1" thickBot="1">
      <c r="B138" s="2"/>
      <c r="D138" s="20" t="s">
        <v>37</v>
      </c>
      <c r="E138" s="53">
        <f>F106*D136+F107*F136+F108*H136+F109*J136</f>
        <v>0.14019401478305535</v>
      </c>
      <c r="F138" s="2" t="str">
        <f>IF(E138&gt;0,"Stay the course under risk","Either market exit or find a cost-cutting strategy")</f>
        <v>Stay the course under risk</v>
      </c>
      <c r="P138" s="2"/>
      <c r="R138" s="20" t="s">
        <v>37</v>
      </c>
      <c r="S138" s="53">
        <f>T106*R136+T107*T136+T108*V136+T109*X136</f>
        <v>0.09699714955654082</v>
      </c>
      <c r="T138" s="2" t="str">
        <f>IF(S138&gt;0,"Stay the course under risk","Either market exit or find a cost-cutting strategy")</f>
        <v>Stay the course under risk</v>
      </c>
    </row>
  </sheetData>
  <printOptions/>
  <pageMargins left="0.3" right="0.3" top="0.7" bottom="0.7" header="0.5" footer="0.5"/>
  <pageSetup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Trial User</cp:lastModifiedBy>
  <cp:lastPrinted>2005-11-02T19:23:24Z</cp:lastPrinted>
  <dcterms:created xsi:type="dcterms:W3CDTF">2005-11-02T14:16:13Z</dcterms:created>
  <cp:category/>
  <cp:version/>
  <cp:contentType/>
  <cp:contentStatus/>
</cp:coreProperties>
</file>