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Users/PhillipLeBel/Desktop/2022 09 05 Skipjack Design/"/>
    </mc:Choice>
  </mc:AlternateContent>
  <xr:revisionPtr revIDLastSave="0" documentId="13_ncr:1_{7D4BB5D3-0ED9-884B-94C3-4ED1C990BE25}" xr6:coauthVersionLast="45" xr6:coauthVersionMax="45" xr10:uidLastSave="{00000000-0000-0000-0000-000000000000}"/>
  <bookViews>
    <workbookView xWindow="0" yWindow="460" windowWidth="20120" windowHeight="14480" tabRatio="149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2" i="2" l="1"/>
  <c r="H372" i="2"/>
  <c r="G372" i="2"/>
  <c r="F372" i="2"/>
  <c r="E372" i="2"/>
  <c r="D372" i="2"/>
  <c r="J371" i="2"/>
  <c r="I371" i="2"/>
  <c r="H371" i="2"/>
  <c r="G371" i="2"/>
  <c r="F371" i="2"/>
  <c r="E371" i="2"/>
  <c r="D371" i="2"/>
  <c r="J370" i="2"/>
  <c r="I370" i="2"/>
  <c r="H370" i="2"/>
  <c r="G370" i="2"/>
  <c r="F370" i="2"/>
  <c r="E370" i="2"/>
  <c r="D370" i="2"/>
  <c r="J369" i="2"/>
  <c r="I368" i="2"/>
  <c r="I366" i="2"/>
  <c r="I369" i="2"/>
  <c r="H368" i="2"/>
  <c r="H366" i="2"/>
  <c r="H369" i="2"/>
  <c r="G368" i="2"/>
  <c r="G366" i="2"/>
  <c r="G369" i="2"/>
  <c r="F368" i="2"/>
  <c r="F366" i="2"/>
  <c r="F369" i="2"/>
  <c r="E368" i="2"/>
  <c r="E366" i="2"/>
  <c r="E369" i="2"/>
  <c r="D368" i="2"/>
  <c r="D366" i="2"/>
  <c r="D369" i="2"/>
  <c r="J367" i="2"/>
  <c r="J365" i="2"/>
  <c r="J368" i="2"/>
  <c r="I367" i="2"/>
  <c r="H367" i="2"/>
  <c r="G367" i="2"/>
  <c r="F367" i="2"/>
  <c r="E367" i="2"/>
  <c r="D367" i="2"/>
  <c r="J366" i="2"/>
  <c r="J12" i="2"/>
  <c r="I12" i="2"/>
  <c r="H12" i="2"/>
  <c r="G12" i="2"/>
  <c r="F12" i="2"/>
  <c r="E12" i="2"/>
  <c r="D12" i="2"/>
  <c r="J11" i="2"/>
  <c r="I11" i="2"/>
  <c r="H11" i="2"/>
  <c r="G11" i="2"/>
  <c r="F11" i="2"/>
  <c r="E11" i="2"/>
  <c r="D11" i="2"/>
  <c r="J10" i="2"/>
  <c r="I10" i="2"/>
  <c r="H10" i="2"/>
  <c r="G10" i="2"/>
  <c r="F10" i="2"/>
  <c r="E10" i="2"/>
  <c r="D10" i="2"/>
  <c r="J9" i="2"/>
  <c r="I9" i="2"/>
  <c r="H9" i="2"/>
  <c r="G9" i="2"/>
  <c r="F9" i="2"/>
  <c r="E9" i="2"/>
  <c r="D9" i="2"/>
  <c r="J8" i="2"/>
  <c r="I8" i="2"/>
  <c r="H8" i="2"/>
  <c r="G8" i="2"/>
  <c r="F8" i="2"/>
  <c r="E8" i="2"/>
  <c r="D8" i="2"/>
  <c r="J7" i="2"/>
  <c r="I7" i="2"/>
  <c r="H7" i="2"/>
  <c r="G7" i="2"/>
  <c r="F7" i="2"/>
  <c r="E7" i="2"/>
  <c r="D7" i="2"/>
  <c r="J6" i="2"/>
  <c r="I6" i="2"/>
  <c r="H6" i="2"/>
  <c r="G6" i="2"/>
  <c r="F6" i="2"/>
  <c r="E6" i="2"/>
  <c r="D6" i="2"/>
  <c r="E21" i="1"/>
  <c r="E24" i="1"/>
  <c r="E39" i="1"/>
  <c r="E40" i="1"/>
  <c r="J43" i="1"/>
  <c r="G83" i="1"/>
  <c r="H97" i="1"/>
  <c r="G84" i="1"/>
  <c r="F94" i="1"/>
  <c r="E19" i="1"/>
  <c r="H98" i="1"/>
  <c r="G85" i="1"/>
  <c r="H99" i="1"/>
  <c r="G86" i="1"/>
  <c r="H100" i="1"/>
  <c r="G87" i="1"/>
  <c r="H101" i="1"/>
  <c r="G88" i="1"/>
  <c r="H102" i="1"/>
  <c r="H103" i="1"/>
  <c r="G89" i="1"/>
  <c r="G90" i="1"/>
  <c r="F93" i="1"/>
  <c r="E18" i="1"/>
  <c r="F96" i="1"/>
  <c r="F97" i="1"/>
  <c r="E22" i="1"/>
  <c r="F101" i="1"/>
  <c r="K18" i="1"/>
  <c r="F103" i="1"/>
  <c r="E20" i="1"/>
  <c r="E23" i="1"/>
  <c r="K65" i="1"/>
  <c r="K56" i="1"/>
  <c r="I31" i="1"/>
  <c r="L37" i="1"/>
  <c r="F102" i="1"/>
  <c r="E35" i="1"/>
  <c r="F95" i="1"/>
  <c r="F100" i="1"/>
  <c r="E25" i="1"/>
  <c r="E27" i="1"/>
  <c r="E36" i="1"/>
  <c r="E37" i="1"/>
  <c r="E38" i="1"/>
  <c r="I55" i="1"/>
  <c r="L32" i="1"/>
  <c r="I47" i="1"/>
  <c r="E41" i="1"/>
  <c r="J30" i="1"/>
  <c r="J32" i="1"/>
  <c r="K32" i="1"/>
  <c r="E29" i="1"/>
  <c r="E31" i="1"/>
  <c r="E42" i="1"/>
  <c r="L19" i="1"/>
  <c r="E44" i="1"/>
  <c r="J29" i="1"/>
  <c r="L26" i="1"/>
  <c r="E43" i="1"/>
  <c r="J27" i="1"/>
  <c r="I50" i="1"/>
  <c r="E30" i="1"/>
  <c r="K30" i="1"/>
  <c r="E33" i="1"/>
  <c r="L31" i="1"/>
  <c r="L30" i="1"/>
  <c r="E32" i="1"/>
  <c r="L21" i="1"/>
  <c r="E34" i="1"/>
  <c r="E45" i="1"/>
  <c r="L28" i="1"/>
</calcChain>
</file>

<file path=xl/sharedStrings.xml><?xml version="1.0" encoding="utf-8"?>
<sst xmlns="http://schemas.openxmlformats.org/spreadsheetml/2006/main" count="544" uniqueCount="494">
  <si>
    <t>commerce and the environment, the State of Maryland crafted statutes that limited the dredging of oysters during certain periods to sailboats rather</t>
  </si>
  <si>
    <t>than motorboats, thus preserving at the same time a unique type of sailing design whose origins date to log canoes built by local Native Americans</t>
  </si>
  <si>
    <t>in the Chesapeake Bay region.  With the advent of more efficient motor craft and the decline of the oyster harvest (to levels on the order of 250,000</t>
  </si>
  <si>
    <t>bushels a year), the number of working skipjacks has declined to no more than two dozen registered craft today.  An excellent profile of life on a</t>
  </si>
  <si>
    <t>on skipjack design were used to derive the database on which the present designer proportions have been determined.</t>
  </si>
  <si>
    <t xml:space="preserve">     This program works by selecting in the corresponding cell the "Boat Design Length:", from which all of the other proportions are generated,</t>
  </si>
  <si>
    <t>and which are reported in the schematic at right.  No effort has been made to derive the materials cost of a given design, given that the last</t>
  </si>
  <si>
    <t>known skipjack to have been built to specification was the Krentz, in 1959, and for which current data are not readily available.  This program also</t>
  </si>
  <si>
    <t>does not break out more detailed specifications such as ribbing and centerboard, though a good description can be found in Vojtech's book.</t>
  </si>
  <si>
    <t>Select Desired Boat Length:</t>
  </si>
  <si>
    <t>Island Packet 35</t>
  </si>
  <si>
    <t>Island Packet 38</t>
  </si>
  <si>
    <t>Island Trader 29</t>
  </si>
  <si>
    <t>Island Trader 35</t>
  </si>
  <si>
    <t>Island Trader 37</t>
  </si>
  <si>
    <t>Island Trader 40</t>
  </si>
  <si>
    <t>Island Trader 46</t>
  </si>
  <si>
    <t>Island Trader 51</t>
  </si>
  <si>
    <t>J-27</t>
  </si>
  <si>
    <t>J-28</t>
  </si>
  <si>
    <t>J-29</t>
  </si>
  <si>
    <t>J-33</t>
  </si>
  <si>
    <t>J-35</t>
  </si>
  <si>
    <t>J-35C</t>
  </si>
  <si>
    <t>J-44</t>
  </si>
  <si>
    <t>J-60</t>
  </si>
  <si>
    <t>Krogen 38 Cutter</t>
  </si>
  <si>
    <t>Lancer 28</t>
  </si>
  <si>
    <t>Lancer 29 MK III</t>
  </si>
  <si>
    <t>Lancer 30</t>
  </si>
  <si>
    <t>Lancer 36</t>
  </si>
  <si>
    <t>Lancer 42</t>
  </si>
  <si>
    <t>Lancer 44</t>
  </si>
  <si>
    <t>Liberty 458</t>
  </si>
  <si>
    <t>Little Harbor Custom 48</t>
  </si>
  <si>
    <t>Little Harbor 58</t>
  </si>
  <si>
    <t>Little Harbor 63</t>
  </si>
  <si>
    <t>Little Harbor Custom 75</t>
  </si>
  <si>
    <t>Mariner 28</t>
  </si>
  <si>
    <t>Mariner 36</t>
  </si>
  <si>
    <t>Mariner 36 Pilothouse</t>
  </si>
  <si>
    <t>Mariner 47</t>
  </si>
  <si>
    <t>Morris 36</t>
  </si>
  <si>
    <t>Morris 44</t>
  </si>
  <si>
    <t>Morgan Out Island 33</t>
  </si>
  <si>
    <t>Morgan 38</t>
  </si>
  <si>
    <t>Morgan Out Island 41</t>
  </si>
  <si>
    <t>Morgan Classic 41</t>
  </si>
  <si>
    <t>Morgan 45</t>
  </si>
  <si>
    <t>Morgan Out Island 51</t>
  </si>
  <si>
    <t>Nautical 56</t>
  </si>
  <si>
    <t>Nautical 60</t>
  </si>
  <si>
    <t>Nautical 62</t>
  </si>
  <si>
    <t>Nauticat 33</t>
  </si>
  <si>
    <t>Nauticat 36</t>
  </si>
  <si>
    <t>Nauticat 38</t>
  </si>
  <si>
    <t>Nauticat 40</t>
  </si>
  <si>
    <t>Nauticat 43</t>
  </si>
  <si>
    <t>Nauticat 44</t>
  </si>
  <si>
    <t>Nauticat 52</t>
  </si>
  <si>
    <t>Newport 28 II</t>
  </si>
  <si>
    <t>Newport 30 III</t>
  </si>
  <si>
    <t>Newport 33</t>
  </si>
  <si>
    <t>Newport 38 Pilot House</t>
  </si>
  <si>
    <t>Newport 41 MKIII</t>
  </si>
  <si>
    <t>Nordic Custom 40</t>
  </si>
  <si>
    <t>Nordic Sceptre 41</t>
  </si>
  <si>
    <t>Nordic Custom 44</t>
  </si>
  <si>
    <t>Nordic 45</t>
  </si>
  <si>
    <t>Norseman 447</t>
  </si>
  <si>
    <t>Northstar 1500</t>
  </si>
  <si>
    <t>Northstar 80/20</t>
  </si>
  <si>
    <t>O'Day 28</t>
  </si>
  <si>
    <t>O'Day 30</t>
  </si>
  <si>
    <t>O'Day 31</t>
  </si>
  <si>
    <t>O'Day 34</t>
  </si>
  <si>
    <t>O'Day 35</t>
  </si>
  <si>
    <t>O'Day 37</t>
  </si>
  <si>
    <t>O'Day 39</t>
  </si>
  <si>
    <t>Offshore 33</t>
  </si>
  <si>
    <t>Tanton Offshore 43</t>
  </si>
  <si>
    <t>Pacific Flicka 20</t>
  </si>
  <si>
    <t>Pacific Seacraft 25</t>
  </si>
  <si>
    <t>Pacific Orion 27 Mark II</t>
  </si>
  <si>
    <t>Pacific Crealock 34</t>
  </si>
  <si>
    <t>Pacific Crealock 37</t>
  </si>
  <si>
    <t>Panda 34</t>
  </si>
  <si>
    <t>Panda 38</t>
  </si>
  <si>
    <t>Pearson 323</t>
  </si>
  <si>
    <t>Pearson 33</t>
  </si>
  <si>
    <t>Pearson 35</t>
  </si>
  <si>
    <t>Pearson 36</t>
  </si>
  <si>
    <t>Pearson 365</t>
  </si>
  <si>
    <t>Pearson 37</t>
  </si>
  <si>
    <t>Pearson 39</t>
  </si>
  <si>
    <t>Pearson 424</t>
  </si>
  <si>
    <t>Pearson 43</t>
  </si>
  <si>
    <t>Pearson 530</t>
  </si>
  <si>
    <t>S-2</t>
  </si>
  <si>
    <t>S2-30 9.2A</t>
  </si>
  <si>
    <t>S2-34 10.3</t>
  </si>
  <si>
    <t>S2-36 11.OA</t>
  </si>
  <si>
    <t>S2-36 11.OC</t>
  </si>
  <si>
    <t>Sabre 34</t>
  </si>
  <si>
    <t>Sabre 36</t>
  </si>
  <si>
    <t>Sabre 38</t>
  </si>
  <si>
    <t>Sabre 42</t>
  </si>
  <si>
    <t>Santana 26</t>
  </si>
  <si>
    <t>Santana 37</t>
  </si>
  <si>
    <t>Santana 39</t>
  </si>
  <si>
    <t>Schucker 436MS</t>
  </si>
  <si>
    <t>Schucker 437</t>
  </si>
  <si>
    <t>Schucker 440MS</t>
  </si>
  <si>
    <t>Seafarer 26</t>
  </si>
  <si>
    <t>Seafarer 30</t>
  </si>
  <si>
    <t>Seafarer 37</t>
  </si>
  <si>
    <t>Lyman-Morse, Thomaston ME 04861</t>
  </si>
  <si>
    <t>Sequin 40</t>
  </si>
  <si>
    <t>Sequin 49</t>
  </si>
  <si>
    <t>Hood-Lyman 55</t>
  </si>
  <si>
    <t>Shannon 50</t>
  </si>
  <si>
    <t>Shannon 38</t>
  </si>
  <si>
    <t>Aegean 51</t>
  </si>
  <si>
    <t>Sea Sprite 27</t>
  </si>
  <si>
    <t>Sea Sprite 30</t>
  </si>
  <si>
    <t>Southern Cross 32</t>
  </si>
  <si>
    <t>Sea Sprite 34</t>
  </si>
  <si>
    <t>Southern Cross 35</t>
  </si>
  <si>
    <t>Southern Cross 39</t>
  </si>
  <si>
    <t>Swan 36</t>
  </si>
  <si>
    <t>Swan 43</t>
  </si>
  <si>
    <t>Swan 44</t>
  </si>
  <si>
    <t>Swan 46</t>
  </si>
  <si>
    <t>Swan 53</t>
  </si>
  <si>
    <t>Swan 59</t>
  </si>
  <si>
    <t>Swan 61</t>
  </si>
  <si>
    <t>Swan 65</t>
  </si>
  <si>
    <t>Swan 651</t>
  </si>
  <si>
    <t>Swan 86</t>
  </si>
  <si>
    <t>Tartan 3000</t>
  </si>
  <si>
    <t>Tartan 33</t>
  </si>
  <si>
    <t>Tartan Ten</t>
  </si>
  <si>
    <t>Tartan 34</t>
  </si>
  <si>
    <t>Tartan 37</t>
  </si>
  <si>
    <t>Tartan 41</t>
  </si>
  <si>
    <t>Tartan 42</t>
  </si>
  <si>
    <t>Tartan 46</t>
  </si>
  <si>
    <t>Trintella 38</t>
  </si>
  <si>
    <t>Trintella 42</t>
  </si>
  <si>
    <t>Trintella 44</t>
  </si>
  <si>
    <t>US 27</t>
  </si>
  <si>
    <t>US 30</t>
  </si>
  <si>
    <t>US33</t>
  </si>
  <si>
    <t>US 35</t>
  </si>
  <si>
    <t>US 42</t>
  </si>
  <si>
    <t>Valiant 32</t>
  </si>
  <si>
    <t>Valiant 37</t>
  </si>
  <si>
    <t>Valiant 40</t>
  </si>
  <si>
    <t>Valiant 40 PilotHouse</t>
  </si>
  <si>
    <t>Valiant 47</t>
  </si>
  <si>
    <t>Vancouv er 27</t>
  </si>
  <si>
    <t>Vancouver 32</t>
  </si>
  <si>
    <t>Watkins 25</t>
  </si>
  <si>
    <t>Watkins 27</t>
  </si>
  <si>
    <t>Watkins 29</t>
  </si>
  <si>
    <t>Watkins 32</t>
  </si>
  <si>
    <t>Watkins 33</t>
  </si>
  <si>
    <t>Watkins 36C</t>
  </si>
  <si>
    <t>Wellington 47</t>
  </si>
  <si>
    <t>Westsail 32</t>
  </si>
  <si>
    <t>Westsail 42</t>
  </si>
  <si>
    <t>Westsail 43</t>
  </si>
  <si>
    <t>Westwind 38</t>
  </si>
  <si>
    <t>Westwind Vagabond 42</t>
  </si>
  <si>
    <t>Alberg 30</t>
  </si>
  <si>
    <t>Alberg 38</t>
  </si>
  <si>
    <t>Whitby 42</t>
  </si>
  <si>
    <t>P. LeBel</t>
  </si>
  <si>
    <t xml:space="preserve">               Chesapeake Bay Skipjack Sailboat Designer</t>
  </si>
  <si>
    <t xml:space="preserve">     Skipjack is the term used to refer to wooden sailboats of the Chesapeake Bay used to dredge oysters.  The vast majority of these boats were</t>
  </si>
  <si>
    <t>built between the 1880's and the 1920's, at a time when oyster harvests were annually in excess of 10 million bushels.  Seeking a balance between</t>
  </si>
  <si>
    <t>Std. Dev.:</t>
  </si>
  <si>
    <t>C.Variation:</t>
  </si>
  <si>
    <t>Max.:</t>
  </si>
  <si>
    <t>Min.:</t>
  </si>
  <si>
    <t>Mode:</t>
  </si>
  <si>
    <t>Disp.</t>
  </si>
  <si>
    <t>Ballast</t>
  </si>
  <si>
    <t>Sail Area</t>
  </si>
  <si>
    <t>Allied Contessa 36</t>
  </si>
  <si>
    <t>Allied Mistress 39</t>
  </si>
  <si>
    <t>Allied 42' XL-2</t>
  </si>
  <si>
    <t>Allmand 31</t>
  </si>
  <si>
    <t>Allmand 35 Tri-Cabin</t>
  </si>
  <si>
    <t>Bayfield 32</t>
  </si>
  <si>
    <t>Beneteau Oceanis 390</t>
  </si>
  <si>
    <t>Beneteau First 41S5</t>
  </si>
  <si>
    <t>Beneteau First 42</t>
  </si>
  <si>
    <t>Beneteau Oceanis 430</t>
  </si>
  <si>
    <t>Beneteau 456</t>
  </si>
  <si>
    <t>Beneteau Oceanis 500</t>
  </si>
  <si>
    <t>Beneteau First 51</t>
  </si>
  <si>
    <t>Brewer 42 (12.8)</t>
  </si>
  <si>
    <t>Bristol 32</t>
  </si>
  <si>
    <t>Bristol 35</t>
  </si>
  <si>
    <t>Bristol 41.1</t>
  </si>
  <si>
    <t>Bristol 45.5</t>
  </si>
  <si>
    <t>Bristol 47.7</t>
  </si>
  <si>
    <t>Bristol 51.1</t>
  </si>
  <si>
    <t>Bristol 54.4</t>
  </si>
  <si>
    <t>Bristol 72</t>
  </si>
  <si>
    <t>C&amp;C 30</t>
  </si>
  <si>
    <t>C&amp;C 33</t>
  </si>
  <si>
    <t>C&amp;C 38</t>
  </si>
  <si>
    <t>C&amp;C 41</t>
  </si>
  <si>
    <t>C&amp;C 44</t>
  </si>
  <si>
    <t>CS 34</t>
  </si>
  <si>
    <t>CS 36 Merlin</t>
  </si>
  <si>
    <t>CS 40</t>
  </si>
  <si>
    <t>CSY 33</t>
  </si>
  <si>
    <t>CSY 37</t>
  </si>
  <si>
    <t>CSY 44 Mid Cockpit Cutter</t>
  </si>
  <si>
    <t>CSY 44 Pilot House Ketch</t>
  </si>
  <si>
    <t>CT 35</t>
  </si>
  <si>
    <t>CT 41</t>
  </si>
  <si>
    <t>Cabo Rico 38</t>
  </si>
  <si>
    <t>Cal 29</t>
  </si>
  <si>
    <t>Cal 31</t>
  </si>
  <si>
    <t>Cal 33</t>
  </si>
  <si>
    <t>Cal 34</t>
  </si>
  <si>
    <t>Cal 35</t>
  </si>
  <si>
    <t>Caliber 28</t>
  </si>
  <si>
    <t>Caliber 33</t>
  </si>
  <si>
    <t>Caliber 38</t>
  </si>
  <si>
    <t>Cape Dory 25</t>
  </si>
  <si>
    <t>Cape Dory 28</t>
  </si>
  <si>
    <t>Cape Dory 30</t>
  </si>
  <si>
    <t>Cape Dory 33</t>
  </si>
  <si>
    <t>Cape Dory 36</t>
  </si>
  <si>
    <t>Cape Dory 45</t>
  </si>
  <si>
    <t>Catalina 22</t>
  </si>
  <si>
    <t>Catalina 25</t>
  </si>
  <si>
    <t>Catalina 27</t>
  </si>
  <si>
    <t>Catalina 30</t>
  </si>
  <si>
    <t>Centurion 38</t>
  </si>
  <si>
    <t>Centurion 40</t>
  </si>
  <si>
    <t>Centurion 45MS</t>
  </si>
  <si>
    <t>Challenger 35</t>
  </si>
  <si>
    <t>Challenger 40</t>
  </si>
  <si>
    <t>Cheoy Lee 35</t>
  </si>
  <si>
    <t>Cheoy Lee Pedrick 41</t>
  </si>
  <si>
    <t>Cheoy Lee 43 L/R Motorsailer</t>
  </si>
  <si>
    <t>Cheoy Lee 44</t>
  </si>
  <si>
    <t>Cherubini 44</t>
  </si>
  <si>
    <t>Cherubini 48</t>
  </si>
  <si>
    <t>Columbia 29</t>
  </si>
  <si>
    <t>Columbia 43</t>
  </si>
  <si>
    <t>Columbia 45</t>
  </si>
  <si>
    <t>Contest 27</t>
  </si>
  <si>
    <t>Contest 33</t>
  </si>
  <si>
    <t>Contest 38</t>
  </si>
  <si>
    <t>Contest 40</t>
  </si>
  <si>
    <t>Contest 46</t>
  </si>
  <si>
    <t>Coronado 35</t>
  </si>
  <si>
    <t>Coronado 41</t>
  </si>
  <si>
    <t>Coronado 45</t>
  </si>
  <si>
    <t>Deerfoot 58</t>
  </si>
  <si>
    <t>Deerfoot 61</t>
  </si>
  <si>
    <t>Deerfoot 73 Pilot House</t>
  </si>
  <si>
    <t>Downeaster 32</t>
  </si>
  <si>
    <t>Downeaster 38</t>
  </si>
  <si>
    <t>Downeaster 45</t>
  </si>
  <si>
    <t>Endeavour 32</t>
  </si>
  <si>
    <t>Endeavour 33</t>
  </si>
  <si>
    <t>Endeavour 35</t>
  </si>
  <si>
    <t>Endeavour 37</t>
  </si>
  <si>
    <t>Endeavour 38 Center Cockpit</t>
  </si>
  <si>
    <t>Endeavour 40</t>
  </si>
  <si>
    <t>Endeavour 42</t>
  </si>
  <si>
    <t>Endeavour 43</t>
  </si>
  <si>
    <t>Endeavour 51</t>
  </si>
  <si>
    <t>Ericson 30</t>
  </si>
  <si>
    <t>Ericson 31</t>
  </si>
  <si>
    <t>Ericson 35</t>
  </si>
  <si>
    <t>Ericson 36</t>
  </si>
  <si>
    <t>Ericson 38</t>
  </si>
  <si>
    <t>Ericson 39</t>
  </si>
  <si>
    <t>Ericson 46</t>
  </si>
  <si>
    <t>Fisher 25</t>
  </si>
  <si>
    <t>Fisher 30</t>
  </si>
  <si>
    <t>Fisher 34</t>
  </si>
  <si>
    <t>Fisher 37</t>
  </si>
  <si>
    <t>Freedom 32</t>
  </si>
  <si>
    <t>Freedom 38</t>
  </si>
  <si>
    <t>Freedom 45</t>
  </si>
  <si>
    <t>Frers 33</t>
  </si>
  <si>
    <t>Frers 38</t>
  </si>
  <si>
    <t>Frers 41</t>
  </si>
  <si>
    <t>Frers Offshore 41</t>
  </si>
  <si>
    <t>Frers 45</t>
  </si>
  <si>
    <t>Frers Competition 45</t>
  </si>
  <si>
    <t>Fuji 32</t>
  </si>
  <si>
    <t>Fuji 35</t>
  </si>
  <si>
    <t>Fuji 45</t>
  </si>
  <si>
    <t>Fuji 45 MK11</t>
  </si>
  <si>
    <t>Grampian 26</t>
  </si>
  <si>
    <t>Grampian 30</t>
  </si>
  <si>
    <t>Grampian 34</t>
  </si>
  <si>
    <t>Grampian 2-34</t>
  </si>
  <si>
    <t>Gulf 27 Pilot House</t>
  </si>
  <si>
    <t>Gulf 29 Pilot House</t>
  </si>
  <si>
    <t>Gulf 32 Pilot House</t>
  </si>
  <si>
    <t>Gulf 39 Pilot House</t>
  </si>
  <si>
    <t>Gulfstar 41</t>
  </si>
  <si>
    <t>Gulfstar 43 Mark II</t>
  </si>
  <si>
    <t>Gulfstar 44</t>
  </si>
  <si>
    <t>Gulfstar 47 Sailmaster</t>
  </si>
  <si>
    <t>Gulfstar 50 Mark II</t>
  </si>
  <si>
    <t>Hans Christian 38T</t>
  </si>
  <si>
    <t>Hans Christian 41T</t>
  </si>
  <si>
    <t>Hans Christian 43T</t>
  </si>
  <si>
    <t>Hans Christian 48T</t>
  </si>
  <si>
    <t>Americana 29</t>
  </si>
  <si>
    <t>Americana 30</t>
  </si>
  <si>
    <t>Americana 34</t>
  </si>
  <si>
    <t>West Indies 36</t>
  </si>
  <si>
    <t>West Indies 38</t>
  </si>
  <si>
    <t>Hinckley Pilot 35</t>
  </si>
  <si>
    <t>Hinckley Bermuda 40</t>
  </si>
  <si>
    <t>Hinckley Competition 42</t>
  </si>
  <si>
    <t>Sou'Wester 42</t>
  </si>
  <si>
    <t>Sou'Wester 43</t>
  </si>
  <si>
    <t>Sou'Wester 51</t>
  </si>
  <si>
    <t>Sou'Wester 59</t>
  </si>
  <si>
    <t>Hunter 22</t>
  </si>
  <si>
    <t>Hunter 25</t>
  </si>
  <si>
    <t>Hunter 27</t>
  </si>
  <si>
    <t>Hunter 30</t>
  </si>
  <si>
    <t>Hunter 36</t>
  </si>
  <si>
    <t>Hunter Legend 37</t>
  </si>
  <si>
    <t>Hunter 40</t>
  </si>
  <si>
    <t>Hunter 54</t>
  </si>
  <si>
    <t>Intrepid 28</t>
  </si>
  <si>
    <t>Intrepid 35</t>
  </si>
  <si>
    <t>Irwin 10.4</t>
  </si>
  <si>
    <t>Irwin Citation 30</t>
  </si>
  <si>
    <t>Irwin 37 Center Cockpit</t>
  </si>
  <si>
    <t>Irwin Citation 39</t>
  </si>
  <si>
    <t>Irwin 40 MKII/Citation 40</t>
  </si>
  <si>
    <t>Irwin Avanti 42</t>
  </si>
  <si>
    <t>Irwin 42</t>
  </si>
  <si>
    <t>Irwin 44</t>
  </si>
  <si>
    <t>Irwin Windward 44</t>
  </si>
  <si>
    <t>Irwin 46</t>
  </si>
  <si>
    <t>Irwin 52</t>
  </si>
  <si>
    <t>Irwin 54</t>
  </si>
  <si>
    <t>Irwin 61</t>
  </si>
  <si>
    <t>Irwin 65</t>
  </si>
  <si>
    <t>Irwin 81</t>
  </si>
  <si>
    <t>Islander Bahama 30</t>
  </si>
  <si>
    <t>Islander Freeport 36</t>
  </si>
  <si>
    <t>Islander 36</t>
  </si>
  <si>
    <t>Islander Freeport 41</t>
  </si>
  <si>
    <t>Islander 48</t>
  </si>
  <si>
    <t>Island Packet 27</t>
  </si>
  <si>
    <t>Island Packet 31</t>
  </si>
  <si>
    <t>Island Packet 32</t>
  </si>
  <si>
    <t>Feet</t>
  </si>
  <si>
    <t>Beam:</t>
  </si>
  <si>
    <t>Mast Angle at</t>
  </si>
  <si>
    <t>Degrees</t>
  </si>
  <si>
    <t>Displacement:</t>
  </si>
  <si>
    <t>Tons</t>
  </si>
  <si>
    <t>Depth:</t>
  </si>
  <si>
    <t>Boom:</t>
  </si>
  <si>
    <t>Bowsprit:</t>
  </si>
  <si>
    <t>Transom Width:</t>
  </si>
  <si>
    <t>Centerboard Length:</t>
  </si>
  <si>
    <t>Mast Length:</t>
  </si>
  <si>
    <t>Feet from deck</t>
  </si>
  <si>
    <t>Mast boom clearance from deck</t>
  </si>
  <si>
    <t>Mast Net Length</t>
  </si>
  <si>
    <t>Mast Angle:</t>
  </si>
  <si>
    <t>Mast to Plumbline Boom Level Horizontal Length:</t>
  </si>
  <si>
    <t xml:space="preserve">Horizontal Feet from Mast </t>
  </si>
  <si>
    <t>Aft Plumbline Horizontal Boom Distance:</t>
  </si>
  <si>
    <t>Mast to Plumbline Vertical Length:</t>
  </si>
  <si>
    <t>Vertical Feet from Mast Top</t>
  </si>
  <si>
    <t>Aft Hypoteneuse of Main Sail:</t>
  </si>
  <si>
    <t>Boom Plumbline to Deck Vertical Length</t>
  </si>
  <si>
    <t>Mainsail Area</t>
  </si>
  <si>
    <t>Square Feet</t>
  </si>
  <si>
    <t>Width from Sterm to Plumbline Maximum Beam:</t>
  </si>
  <si>
    <t>Mast to Plumbline Deck Level Horizontal Length:</t>
  </si>
  <si>
    <t>Bowsprit</t>
  </si>
  <si>
    <t>Stern to Mast Base Deck Length:</t>
  </si>
  <si>
    <t>Mast to Bow Length:</t>
  </si>
  <si>
    <t>Jibsail to Mast Horizontal Space:</t>
  </si>
  <si>
    <t>Jibsail Bowsprit Point Space:</t>
  </si>
  <si>
    <t>Jibsail Horizontal Net Base Length:</t>
  </si>
  <si>
    <t>Adjusted Plumbline to Mast Length:</t>
  </si>
  <si>
    <t>Jibsail Hypoteneuse to Mast Length:</t>
  </si>
  <si>
    <t>Jibsail Area:</t>
  </si>
  <si>
    <t>Total Sail Area:</t>
  </si>
  <si>
    <t>Mast</t>
  </si>
  <si>
    <t>(Vertical Plumb Line)</t>
  </si>
  <si>
    <t>Beam</t>
  </si>
  <si>
    <t>Transom Width</t>
  </si>
  <si>
    <t>Mean GT</t>
  </si>
  <si>
    <t>Mean NT</t>
  </si>
  <si>
    <t>Mean LOA</t>
  </si>
  <si>
    <t>Mean B</t>
  </si>
  <si>
    <t>Mean Draft</t>
  </si>
  <si>
    <t>Mean Date</t>
  </si>
  <si>
    <t>Stdev GT</t>
  </si>
  <si>
    <t>Stdev NT</t>
  </si>
  <si>
    <t>Stdev LOA</t>
  </si>
  <si>
    <t>Stdev B</t>
  </si>
  <si>
    <t>Stdev Draft</t>
  </si>
  <si>
    <t>Stdev Date</t>
  </si>
  <si>
    <t>Median GT</t>
  </si>
  <si>
    <t>Median NT</t>
  </si>
  <si>
    <t>Median LOA</t>
  </si>
  <si>
    <t>Median B</t>
  </si>
  <si>
    <t>Median Draft</t>
  </si>
  <si>
    <t>Median Date</t>
  </si>
  <si>
    <t>Max GT</t>
  </si>
  <si>
    <t>Max NT</t>
  </si>
  <si>
    <t>Max LOA</t>
  </si>
  <si>
    <t>Max B</t>
  </si>
  <si>
    <t>Max Draft</t>
  </si>
  <si>
    <t>Max Date</t>
  </si>
  <si>
    <t>Min GT</t>
  </si>
  <si>
    <t>Min NT</t>
  </si>
  <si>
    <t>Min LOA</t>
  </si>
  <si>
    <t>Min B</t>
  </si>
  <si>
    <t>Min Draft</t>
  </si>
  <si>
    <t>Min Date</t>
  </si>
  <si>
    <t>Number:</t>
  </si>
  <si>
    <t>Mean Gross Tonnage to Mean Length Ratio</t>
  </si>
  <si>
    <t>Mean Beam to Mean Length Ratio</t>
  </si>
  <si>
    <t>Median Gross Tonnage to Median Length Ratio</t>
  </si>
  <si>
    <t>Median Beam to Median Length Ratio</t>
  </si>
  <si>
    <t>Mean Net Tonnage to Mean Length Ratio</t>
  </si>
  <si>
    <t>Mean Depth to Mean Length Ratio</t>
  </si>
  <si>
    <t>Median Net Tonnage to Median Length Ratio</t>
  </si>
  <si>
    <t>Median Depth to Median Length Ratio</t>
  </si>
  <si>
    <t>Mean Gross Tonnage to Mean Beam Ratio</t>
  </si>
  <si>
    <t>Median Gross Tonnage to Median Beam Ratio</t>
  </si>
  <si>
    <t>Mean Net Tonnage to Mean Beam Ratio</t>
  </si>
  <si>
    <t>Jibsail Height to Mainsail Height Ratio</t>
  </si>
  <si>
    <t>Median Net Tonnage to Beam Ratio</t>
  </si>
  <si>
    <t>Jibsail to Mast Horizontal Space, in feet</t>
  </si>
  <si>
    <t>Jibsail Bowsprit Point Space</t>
  </si>
  <si>
    <t>Length:</t>
  </si>
  <si>
    <t>Numeraire base reference, in feet of deck length</t>
  </si>
  <si>
    <t>Feet relative to deck length</t>
  </si>
  <si>
    <t>Tons per Deck Length of Boat</t>
  </si>
  <si>
    <t>Mast Height:</t>
  </si>
  <si>
    <t>Length plus Beam</t>
  </si>
  <si>
    <t>Deck Length of boat</t>
  </si>
  <si>
    <t>Length of Beam</t>
  </si>
  <si>
    <t>of Beam Length</t>
  </si>
  <si>
    <t>Length of deck</t>
  </si>
  <si>
    <t>Boat length on deck plus boat beam</t>
  </si>
  <si>
    <t>Degrees, with top plumb line at point of maximum beam</t>
  </si>
  <si>
    <t>Beam to Length Position Ratio:</t>
  </si>
  <si>
    <t>Length minus the Beam, measured from the stern</t>
  </si>
  <si>
    <t>Depth to Length Ratio:</t>
  </si>
  <si>
    <t>(Estimated from database)</t>
  </si>
  <si>
    <t>Ratio of Jibsail Mast Length to Mailsail Mast Length</t>
  </si>
  <si>
    <t>(Estimated from photographs)</t>
  </si>
  <si>
    <t>Mast to Boom DeckClearance:</t>
  </si>
  <si>
    <t>(Estimated Feet)</t>
  </si>
  <si>
    <t>Lowest Deck Height to Length Ratio:</t>
  </si>
  <si>
    <t>(Estimated)</t>
  </si>
  <si>
    <t>Bow Height to Lowest Deck Height Ratio:</t>
  </si>
  <si>
    <t>Recreational Sailboat Proportions</t>
  </si>
  <si>
    <r>
      <t>(</t>
    </r>
    <r>
      <rPr>
        <b/>
        <sz val="9"/>
        <rFont val="Helv"/>
      </rPr>
      <t>Source</t>
    </r>
    <r>
      <rPr>
        <sz val="9"/>
        <rFont val="Helv"/>
      </rPr>
      <t xml:space="preserve">:  Janet Mauch, </t>
    </r>
    <r>
      <rPr>
        <i/>
        <sz val="9"/>
        <rFont val="Helv"/>
      </rPr>
      <t>Sailboat Guide</t>
    </r>
    <r>
      <rPr>
        <sz val="9"/>
        <rFont val="Helv"/>
      </rPr>
      <t>, Mauch's Sailboat Guide, P.O. Box 24, Ortega Station, Jacksonville, Florida 32210)</t>
    </r>
  </si>
  <si>
    <t>1-800-772-2460, (copyright 1991)</t>
  </si>
  <si>
    <t>LOA</t>
  </si>
  <si>
    <t>LWL</t>
  </si>
  <si>
    <t>Draft</t>
  </si>
  <si>
    <t>Disp. (tons)</t>
  </si>
  <si>
    <t>Ballast (tons)</t>
  </si>
  <si>
    <t>Sail Area, (sq.ft.)</t>
  </si>
  <si>
    <t>Mean:</t>
  </si>
  <si>
    <t>Median:</t>
  </si>
  <si>
    <t>© 2022, 2011, 1999</t>
  </si>
  <si>
    <r>
      <t xml:space="preserve">skipjack can be found in Pat Vojtech's book, </t>
    </r>
    <r>
      <rPr>
        <i/>
        <sz val="12"/>
        <rFont val="Helv"/>
      </rPr>
      <t>Chesapeake Bay Skipjacks</t>
    </r>
    <r>
      <rPr>
        <sz val="12"/>
        <rFont val="Helv"/>
      </rPr>
      <t xml:space="preserve"> (Tidewater Publishers, 1993), from which the data on historical proportions</t>
    </r>
  </si>
  <si>
    <r>
      <t xml:space="preserve">For purposes of comparisons, recreational sailboat proportions also have been derived from Janet Mauch's </t>
    </r>
    <r>
      <rPr>
        <i/>
        <sz val="12"/>
        <rFont val="Helv"/>
      </rPr>
      <t>Sailboat Guide</t>
    </r>
    <r>
      <rPr>
        <sz val="12"/>
        <rFont val="Helv"/>
      </rPr>
      <t xml:space="preserve"> (1991 edition).</t>
    </r>
  </si>
  <si>
    <r>
      <t xml:space="preserve">Database Proportions </t>
    </r>
    <r>
      <rPr>
        <sz val="10"/>
        <rFont val="Helv"/>
      </rPr>
      <t xml:space="preserve">( adapted and extended from:  </t>
    </r>
    <r>
      <rPr>
        <b/>
        <sz val="10"/>
        <rFont val="Helv"/>
      </rPr>
      <t>Pat Vojtech</t>
    </r>
    <r>
      <rPr>
        <sz val="10"/>
        <rFont val="Helv"/>
      </rPr>
      <t xml:space="preserve">, </t>
    </r>
    <r>
      <rPr>
        <i/>
        <sz val="10"/>
        <rFont val="Helv"/>
      </rPr>
      <t>Chesapeake Bay Skipjacks</t>
    </r>
    <r>
      <rPr>
        <sz val="10"/>
        <rFont val="Helv"/>
      </rPr>
      <t xml:space="preserve"> (Centreville, Md.:  Tidewater Publishers, 1993), p. 19):</t>
    </r>
  </si>
  <si>
    <t>Chesapeake Bay Skipjack Proportions Descriptive Statistics</t>
  </si>
  <si>
    <t xml:space="preserve">Skipjack Automatic Design Schematic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</si>
</sst>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0"/>
    <numFmt numFmtId="166" formatCode="0.00\ \ \ \ \ \ \ "/>
    <numFmt numFmtId="167" formatCode="0.00\ \ \ \ \ \ "/>
    <numFmt numFmtId="168" formatCode="0.\ "/>
    <numFmt numFmtId="169" formatCode="0.00\ &quot;Feet&quot;"/>
    <numFmt numFmtId="170" formatCode="0.00\ \ &quot;Ft.&quot;\ \ \ \ \ "/>
    <numFmt numFmtId="171" formatCode="0.00\ &quot;Ft.&quot;"/>
  </numFmts>
  <fonts count="15">
    <font>
      <sz val="9"/>
      <name val="Helv"/>
    </font>
    <font>
      <b/>
      <sz val="9"/>
      <name val="Helv"/>
    </font>
    <font>
      <i/>
      <sz val="9"/>
      <name val="Helv"/>
    </font>
    <font>
      <sz val="9"/>
      <name val="Helv"/>
    </font>
    <font>
      <b/>
      <sz val="10"/>
      <name val="Helv"/>
    </font>
    <font>
      <b/>
      <sz val="12"/>
      <name val="Helv"/>
    </font>
    <font>
      <b/>
      <sz val="9"/>
      <color indexed="12"/>
      <name val="Helv"/>
    </font>
    <font>
      <sz val="10"/>
      <name val="Helv"/>
    </font>
    <font>
      <i/>
      <sz val="10"/>
      <name val="Helv"/>
    </font>
    <font>
      <b/>
      <sz val="16"/>
      <color indexed="12"/>
      <name val="Helv"/>
    </font>
    <font>
      <sz val="12"/>
      <name val="Helv"/>
    </font>
    <font>
      <i/>
      <sz val="12"/>
      <name val="Helv"/>
    </font>
    <font>
      <b/>
      <sz val="16"/>
      <color theme="4"/>
      <name val="Helv"/>
    </font>
    <font>
      <b/>
      <sz val="14"/>
      <name val="Helv"/>
    </font>
    <font>
      <b/>
      <sz val="16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lef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165" fontId="0" fillId="0" borderId="0" xfId="0" applyNumberForma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 applyBorder="1"/>
    <xf numFmtId="0" fontId="0" fillId="0" borderId="9" xfId="0" applyBorder="1"/>
    <xf numFmtId="2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0" xfId="0" applyNumberFormat="1" applyBorder="1" applyAlignment="1">
      <alignment horizontal="left"/>
    </xf>
    <xf numFmtId="2" fontId="0" fillId="0" borderId="9" xfId="0" applyNumberForma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0" fillId="0" borderId="7" xfId="0" applyNumberFormat="1" applyBorder="1" applyAlignment="1">
      <alignment horizontal="center"/>
    </xf>
    <xf numFmtId="0" fontId="0" fillId="0" borderId="5" xfId="0" applyBorder="1"/>
    <xf numFmtId="166" fontId="3" fillId="0" borderId="5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/>
    <xf numFmtId="168" fontId="0" fillId="0" borderId="0" xfId="0" applyNumberFormat="1"/>
    <xf numFmtId="2" fontId="0" fillId="0" borderId="15" xfId="0" applyNumberFormat="1" applyBorder="1"/>
    <xf numFmtId="2" fontId="0" fillId="0" borderId="16" xfId="0" applyNumberFormat="1" applyBorder="1"/>
    <xf numFmtId="4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4" fontId="0" fillId="0" borderId="19" xfId="0" applyNumberFormat="1" applyBorder="1"/>
    <xf numFmtId="2" fontId="0" fillId="0" borderId="20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2" fontId="0" fillId="0" borderId="0" xfId="0" applyNumberFormat="1" applyBorder="1" applyAlignment="1">
      <alignment horizontal="center" vertical="center"/>
    </xf>
    <xf numFmtId="166" fontId="1" fillId="0" borderId="5" xfId="0" applyNumberFormat="1" applyFont="1" applyBorder="1" applyAlignment="1">
      <alignment horizontal="right"/>
    </xf>
    <xf numFmtId="2" fontId="0" fillId="0" borderId="23" xfId="0" applyNumberFormat="1" applyBorder="1"/>
    <xf numFmtId="0" fontId="0" fillId="0" borderId="4" xfId="0" applyBorder="1"/>
    <xf numFmtId="0" fontId="5" fillId="0" borderId="4" xfId="0" applyFont="1" applyBorder="1" applyAlignment="1">
      <alignment horizontal="center"/>
    </xf>
    <xf numFmtId="0" fontId="0" fillId="0" borderId="24" xfId="0" applyBorder="1"/>
    <xf numFmtId="0" fontId="0" fillId="0" borderId="3" xfId="0" applyBorder="1" applyAlignment="1">
      <alignment horizontal="right"/>
    </xf>
    <xf numFmtId="0" fontId="0" fillId="0" borderId="24" xfId="0" applyBorder="1" applyAlignment="1">
      <alignment horizontal="left"/>
    </xf>
    <xf numFmtId="0" fontId="1" fillId="0" borderId="5" xfId="0" applyFont="1" applyBorder="1" applyAlignment="1">
      <alignment horizontal="center"/>
    </xf>
    <xf numFmtId="3" fontId="0" fillId="0" borderId="16" xfId="0" applyNumberFormat="1" applyBorder="1"/>
    <xf numFmtId="3" fontId="0" fillId="0" borderId="17" xfId="0" applyNumberFormat="1" applyBorder="1"/>
    <xf numFmtId="2" fontId="2" fillId="0" borderId="19" xfId="0" applyNumberFormat="1" applyFont="1" applyBorder="1"/>
    <xf numFmtId="3" fontId="2" fillId="0" borderId="19" xfId="0" applyNumberFormat="1" applyFont="1" applyBorder="1"/>
    <xf numFmtId="2" fontId="0" fillId="0" borderId="18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164" fontId="6" fillId="0" borderId="25" xfId="0" applyNumberFormat="1" applyFont="1" applyBorder="1" applyAlignment="1">
      <alignment horizontal="right"/>
    </xf>
    <xf numFmtId="164" fontId="6" fillId="0" borderId="26" xfId="0" applyNumberFormat="1" applyFont="1" applyBorder="1"/>
    <xf numFmtId="164" fontId="6" fillId="0" borderId="26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0" fontId="6" fillId="0" borderId="27" xfId="0" applyFont="1" applyBorder="1"/>
    <xf numFmtId="0" fontId="5" fillId="0" borderId="0" xfId="0" applyFont="1"/>
    <xf numFmtId="0" fontId="7" fillId="0" borderId="0" xfId="0" applyFont="1"/>
    <xf numFmtId="166" fontId="3" fillId="0" borderId="2" xfId="0" applyNumberFormat="1" applyFont="1" applyBorder="1" applyAlignment="1">
      <alignment horizontal="right"/>
    </xf>
    <xf numFmtId="164" fontId="9" fillId="0" borderId="26" xfId="0" applyNumberFormat="1" applyFont="1" applyBorder="1" applyAlignment="1">
      <alignment horizontal="center"/>
    </xf>
    <xf numFmtId="0" fontId="4" fillId="0" borderId="0" xfId="0" applyFont="1"/>
    <xf numFmtId="0" fontId="10" fillId="0" borderId="0" xfId="0" applyFont="1"/>
    <xf numFmtId="2" fontId="1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2" fontId="10" fillId="0" borderId="0" xfId="0" applyNumberFormat="1" applyFont="1" applyAlignment="1">
      <alignment horizontal="center"/>
    </xf>
    <xf numFmtId="167" fontId="10" fillId="0" borderId="14" xfId="0" applyNumberFormat="1" applyFont="1" applyBorder="1" applyAlignment="1">
      <alignment horizontal="right"/>
    </xf>
    <xf numFmtId="0" fontId="10" fillId="0" borderId="14" xfId="0" applyFont="1" applyBorder="1"/>
    <xf numFmtId="171" fontId="10" fillId="0" borderId="14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70" fontId="10" fillId="0" borderId="14" xfId="0" applyNumberFormat="1" applyFont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170" fontId="10" fillId="0" borderId="0" xfId="0" applyNumberFormat="1" applyFont="1"/>
    <xf numFmtId="2" fontId="5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9" fontId="5" fillId="0" borderId="0" xfId="0" applyNumberFormat="1" applyFont="1" applyAlignment="1">
      <alignment horizontal="center"/>
    </xf>
    <xf numFmtId="169" fontId="5" fillId="0" borderId="0" xfId="0" applyNumberFormat="1" applyFont="1" applyAlignment="1">
      <alignment horizontal="left"/>
    </xf>
    <xf numFmtId="171" fontId="5" fillId="0" borderId="0" xfId="0" applyNumberFormat="1" applyFont="1" applyAlignment="1">
      <alignment horizontal="center"/>
    </xf>
    <xf numFmtId="2" fontId="12" fillId="0" borderId="24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2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5" fontId="5" fillId="0" borderId="5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3" fillId="0" borderId="3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165" fontId="7" fillId="0" borderId="5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18</xdr:row>
      <xdr:rowOff>50800</xdr:rowOff>
    </xdr:from>
    <xdr:to>
      <xdr:col>10</xdr:col>
      <xdr:colOff>508000</xdr:colOff>
      <xdr:row>31</xdr:row>
      <xdr:rowOff>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15CB7DF7-06B7-5A46-8C92-37A305185290}"/>
            </a:ext>
          </a:extLst>
        </xdr:cNvPr>
        <xdr:cNvSpPr>
          <a:spLocks noChangeShapeType="1"/>
        </xdr:cNvSpPr>
      </xdr:nvSpPr>
      <xdr:spPr bwMode="auto">
        <a:xfrm flipH="1">
          <a:off x="7366000" y="3784600"/>
          <a:ext cx="457200" cy="2095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30</xdr:row>
      <xdr:rowOff>12700</xdr:rowOff>
    </xdr:from>
    <xdr:to>
      <xdr:col>12</xdr:col>
      <xdr:colOff>279400</xdr:colOff>
      <xdr:row>30</xdr:row>
      <xdr:rowOff>12700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3CA5D374-622D-6246-BC87-2C7A7E5E5DC4}"/>
            </a:ext>
          </a:extLst>
        </xdr:cNvPr>
        <xdr:cNvSpPr>
          <a:spLocks noChangeShapeType="1"/>
        </xdr:cNvSpPr>
      </xdr:nvSpPr>
      <xdr:spPr bwMode="auto">
        <a:xfrm>
          <a:off x="7391400" y="5727700"/>
          <a:ext cx="153670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533400</xdr:colOff>
      <xdr:row>18</xdr:row>
      <xdr:rowOff>50800</xdr:rowOff>
    </xdr:from>
    <xdr:to>
      <xdr:col>12</xdr:col>
      <xdr:colOff>304800</xdr:colOff>
      <xdr:row>30</xdr:row>
      <xdr:rowOff>12700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90D5E11D-DA86-8D43-89F4-402CF71A734C}"/>
            </a:ext>
          </a:extLst>
        </xdr:cNvPr>
        <xdr:cNvSpPr>
          <a:spLocks noChangeShapeType="1"/>
        </xdr:cNvSpPr>
      </xdr:nvSpPr>
      <xdr:spPr bwMode="auto">
        <a:xfrm>
          <a:off x="7848600" y="3784600"/>
          <a:ext cx="1104900" cy="19431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36</xdr:row>
      <xdr:rowOff>0</xdr:rowOff>
    </xdr:from>
    <xdr:to>
      <xdr:col>10</xdr:col>
      <xdr:colOff>419100</xdr:colOff>
      <xdr:row>43</xdr:row>
      <xdr:rowOff>0</xdr:rowOff>
    </xdr:to>
    <xdr:sp macro="" textlink="">
      <xdr:nvSpPr>
        <xdr:cNvPr id="1038" name="Arc 14">
          <a:extLst>
            <a:ext uri="{FF2B5EF4-FFF2-40B4-BE49-F238E27FC236}">
              <a16:creationId xmlns:a16="http://schemas.microsoft.com/office/drawing/2014/main" id="{1269008A-35D1-A649-83A2-CFD92B9F5296}"/>
            </a:ext>
          </a:extLst>
        </xdr:cNvPr>
        <xdr:cNvSpPr>
          <a:spLocks/>
        </xdr:cNvSpPr>
      </xdr:nvSpPr>
      <xdr:spPr bwMode="auto">
        <a:xfrm flipH="1" flipV="1">
          <a:off x="7594600" y="6858000"/>
          <a:ext cx="139700" cy="17907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736600</xdr:colOff>
      <xdr:row>31</xdr:row>
      <xdr:rowOff>12700</xdr:rowOff>
    </xdr:from>
    <xdr:to>
      <xdr:col>12</xdr:col>
      <xdr:colOff>50800</xdr:colOff>
      <xdr:row>31</xdr:row>
      <xdr:rowOff>12700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7936B1A5-4779-B149-B32C-53094CF033D2}"/>
            </a:ext>
          </a:extLst>
        </xdr:cNvPr>
        <xdr:cNvSpPr>
          <a:spLocks noChangeShapeType="1"/>
        </xdr:cNvSpPr>
      </xdr:nvSpPr>
      <xdr:spPr bwMode="auto">
        <a:xfrm flipV="1">
          <a:off x="7264400" y="5892800"/>
          <a:ext cx="1435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25400</xdr:colOff>
      <xdr:row>30</xdr:row>
      <xdr:rowOff>139700</xdr:rowOff>
    </xdr:from>
    <xdr:to>
      <xdr:col>12</xdr:col>
      <xdr:colOff>76200</xdr:colOff>
      <xdr:row>31</xdr:row>
      <xdr:rowOff>127000</xdr:rowOff>
    </xdr:to>
    <xdr:sp macro="" textlink="">
      <xdr:nvSpPr>
        <xdr:cNvPr id="1040" name="Arc 16">
          <a:extLst>
            <a:ext uri="{FF2B5EF4-FFF2-40B4-BE49-F238E27FC236}">
              <a16:creationId xmlns:a16="http://schemas.microsoft.com/office/drawing/2014/main" id="{267B8234-BFB7-8F4B-ABE7-E7B0AE47E78E}"/>
            </a:ext>
          </a:extLst>
        </xdr:cNvPr>
        <xdr:cNvSpPr>
          <a:spLocks/>
        </xdr:cNvSpPr>
      </xdr:nvSpPr>
      <xdr:spPr bwMode="auto">
        <a:xfrm flipV="1">
          <a:off x="8674100" y="5854700"/>
          <a:ext cx="50800" cy="1524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30</xdr:row>
      <xdr:rowOff>88900</xdr:rowOff>
    </xdr:from>
    <xdr:to>
      <xdr:col>12</xdr:col>
      <xdr:colOff>228600</xdr:colOff>
      <xdr:row>30</xdr:row>
      <xdr:rowOff>139700</xdr:rowOff>
    </xdr:to>
    <xdr:sp macro="" textlink="">
      <xdr:nvSpPr>
        <xdr:cNvPr id="1041" name="Arc 17">
          <a:extLst>
            <a:ext uri="{FF2B5EF4-FFF2-40B4-BE49-F238E27FC236}">
              <a16:creationId xmlns:a16="http://schemas.microsoft.com/office/drawing/2014/main" id="{B7B83081-9C95-494C-ACBF-6C029131FADC}"/>
            </a:ext>
          </a:extLst>
        </xdr:cNvPr>
        <xdr:cNvSpPr>
          <a:spLocks/>
        </xdr:cNvSpPr>
      </xdr:nvSpPr>
      <xdr:spPr bwMode="auto">
        <a:xfrm flipH="1">
          <a:off x="8724900" y="5803900"/>
          <a:ext cx="152400" cy="508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368300</xdr:colOff>
      <xdr:row>30</xdr:row>
      <xdr:rowOff>101600</xdr:rowOff>
    </xdr:from>
    <xdr:to>
      <xdr:col>10</xdr:col>
      <xdr:colOff>76200</xdr:colOff>
      <xdr:row>31</xdr:row>
      <xdr:rowOff>0</xdr:rowOff>
    </xdr:to>
    <xdr:sp macro="" textlink="">
      <xdr:nvSpPr>
        <xdr:cNvPr id="1042" name="Arc 18">
          <a:extLst>
            <a:ext uri="{FF2B5EF4-FFF2-40B4-BE49-F238E27FC236}">
              <a16:creationId xmlns:a16="http://schemas.microsoft.com/office/drawing/2014/main" id="{9E36BCEA-7F67-F64B-B73C-0C833DF574B0}"/>
            </a:ext>
          </a:extLst>
        </xdr:cNvPr>
        <xdr:cNvSpPr>
          <a:spLocks/>
        </xdr:cNvSpPr>
      </xdr:nvSpPr>
      <xdr:spPr bwMode="auto">
        <a:xfrm flipH="1" flipV="1">
          <a:off x="6896100" y="5816600"/>
          <a:ext cx="495300" cy="635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355600</xdr:colOff>
      <xdr:row>31</xdr:row>
      <xdr:rowOff>38100</xdr:rowOff>
    </xdr:from>
    <xdr:to>
      <xdr:col>9</xdr:col>
      <xdr:colOff>558800</xdr:colOff>
      <xdr:row>32</xdr:row>
      <xdr:rowOff>38100</xdr:rowOff>
    </xdr:to>
    <xdr:sp macro="" textlink="">
      <xdr:nvSpPr>
        <xdr:cNvPr id="1043" name="Arc 19">
          <a:extLst>
            <a:ext uri="{FF2B5EF4-FFF2-40B4-BE49-F238E27FC236}">
              <a16:creationId xmlns:a16="http://schemas.microsoft.com/office/drawing/2014/main" id="{21C973FB-7482-3D4A-B88C-EB5328CA3B55}"/>
            </a:ext>
          </a:extLst>
        </xdr:cNvPr>
        <xdr:cNvSpPr>
          <a:spLocks/>
        </xdr:cNvSpPr>
      </xdr:nvSpPr>
      <xdr:spPr bwMode="auto">
        <a:xfrm>
          <a:off x="6883400" y="5918200"/>
          <a:ext cx="203200" cy="1651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30</xdr:row>
      <xdr:rowOff>12700</xdr:rowOff>
    </xdr:from>
    <xdr:to>
      <xdr:col>9</xdr:col>
      <xdr:colOff>520700</xdr:colOff>
      <xdr:row>31</xdr:row>
      <xdr:rowOff>0</xdr:rowOff>
    </xdr:to>
    <xdr:sp macro="" textlink="">
      <xdr:nvSpPr>
        <xdr:cNvPr id="1044" name="Line 20">
          <a:extLst>
            <a:ext uri="{FF2B5EF4-FFF2-40B4-BE49-F238E27FC236}">
              <a16:creationId xmlns:a16="http://schemas.microsoft.com/office/drawing/2014/main" id="{2F66340B-C32C-F24A-BB7F-82FD91370083}"/>
            </a:ext>
          </a:extLst>
        </xdr:cNvPr>
        <xdr:cNvSpPr>
          <a:spLocks noChangeShapeType="1"/>
        </xdr:cNvSpPr>
      </xdr:nvSpPr>
      <xdr:spPr bwMode="auto">
        <a:xfrm flipH="1" flipV="1">
          <a:off x="6527800" y="5727700"/>
          <a:ext cx="520700" cy="1524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838200</xdr:colOff>
      <xdr:row>30</xdr:row>
      <xdr:rowOff>25400</xdr:rowOff>
    </xdr:from>
    <xdr:to>
      <xdr:col>9</xdr:col>
      <xdr:colOff>495300</xdr:colOff>
      <xdr:row>31</xdr:row>
      <xdr:rowOff>101600</xdr:rowOff>
    </xdr:to>
    <xdr:sp macro="" textlink="">
      <xdr:nvSpPr>
        <xdr:cNvPr id="1045" name="Line 21">
          <a:extLst>
            <a:ext uri="{FF2B5EF4-FFF2-40B4-BE49-F238E27FC236}">
              <a16:creationId xmlns:a16="http://schemas.microsoft.com/office/drawing/2014/main" id="{E96B25C9-D04D-F247-B803-D9C10484A0A1}"/>
            </a:ext>
          </a:extLst>
        </xdr:cNvPr>
        <xdr:cNvSpPr>
          <a:spLocks noChangeShapeType="1"/>
        </xdr:cNvSpPr>
      </xdr:nvSpPr>
      <xdr:spPr bwMode="auto">
        <a:xfrm>
          <a:off x="6502400" y="5740400"/>
          <a:ext cx="520700" cy="2413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838200</xdr:colOff>
      <xdr:row>18</xdr:row>
      <xdr:rowOff>38100</xdr:rowOff>
    </xdr:from>
    <xdr:to>
      <xdr:col>10</xdr:col>
      <xdr:colOff>520700</xdr:colOff>
      <xdr:row>30</xdr:row>
      <xdr:rowOff>25400</xdr:rowOff>
    </xdr:to>
    <xdr:sp macro="" textlink="">
      <xdr:nvSpPr>
        <xdr:cNvPr id="1046" name="Line 22">
          <a:extLst>
            <a:ext uri="{FF2B5EF4-FFF2-40B4-BE49-F238E27FC236}">
              <a16:creationId xmlns:a16="http://schemas.microsoft.com/office/drawing/2014/main" id="{C78D5CE8-B848-B44C-A203-B510EF23C52A}"/>
            </a:ext>
          </a:extLst>
        </xdr:cNvPr>
        <xdr:cNvSpPr>
          <a:spLocks noChangeShapeType="1"/>
        </xdr:cNvSpPr>
      </xdr:nvSpPr>
      <xdr:spPr bwMode="auto">
        <a:xfrm flipH="1">
          <a:off x="6502400" y="3771900"/>
          <a:ext cx="1333500" cy="1968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50800</xdr:colOff>
      <xdr:row>31</xdr:row>
      <xdr:rowOff>152400</xdr:rowOff>
    </xdr:from>
    <xdr:to>
      <xdr:col>12</xdr:col>
      <xdr:colOff>368300</xdr:colOff>
      <xdr:row>32</xdr:row>
      <xdr:rowOff>38100</xdr:rowOff>
    </xdr:to>
    <xdr:sp macro="" textlink="">
      <xdr:nvSpPr>
        <xdr:cNvPr id="1047" name="Drawing 23">
          <a:extLst>
            <a:ext uri="{FF2B5EF4-FFF2-40B4-BE49-F238E27FC236}">
              <a16:creationId xmlns:a16="http://schemas.microsoft.com/office/drawing/2014/main" id="{C293C71B-77A9-9E44-8366-2622F78EE777}"/>
            </a:ext>
          </a:extLst>
        </xdr:cNvPr>
        <xdr:cNvSpPr>
          <a:spLocks/>
        </xdr:cNvSpPr>
      </xdr:nvSpPr>
      <xdr:spPr bwMode="auto">
        <a:xfrm>
          <a:off x="5715000" y="6032500"/>
          <a:ext cx="3302000" cy="50800"/>
        </a:xfrm>
        <a:custGeom>
          <a:avLst/>
          <a:gdLst>
            <a:gd name="T0" fmla="*/ 1 w 16384"/>
            <a:gd name="T1" fmla="*/ 8192 h 16384"/>
            <a:gd name="T2" fmla="*/ 324 w 16384"/>
            <a:gd name="T3" fmla="*/ 10923 h 16384"/>
            <a:gd name="T4" fmla="*/ 648 w 16384"/>
            <a:gd name="T5" fmla="*/ 16384 h 16384"/>
            <a:gd name="T6" fmla="*/ 971 w 16384"/>
            <a:gd name="T7" fmla="*/ 13653 h 16384"/>
            <a:gd name="T8" fmla="*/ 1294 w 16384"/>
            <a:gd name="T9" fmla="*/ 13653 h 16384"/>
            <a:gd name="T10" fmla="*/ 1618 w 16384"/>
            <a:gd name="T11" fmla="*/ 16384 h 16384"/>
            <a:gd name="T12" fmla="*/ 1941 w 16384"/>
            <a:gd name="T13" fmla="*/ 16384 h 16384"/>
            <a:gd name="T14" fmla="*/ 2049 w 16384"/>
            <a:gd name="T15" fmla="*/ 8192 h 16384"/>
            <a:gd name="T16" fmla="*/ 2372 w 16384"/>
            <a:gd name="T17" fmla="*/ 8192 h 16384"/>
            <a:gd name="T18" fmla="*/ 2696 w 16384"/>
            <a:gd name="T19" fmla="*/ 13653 h 16384"/>
            <a:gd name="T20" fmla="*/ 3019 w 16384"/>
            <a:gd name="T21" fmla="*/ 8192 h 16384"/>
            <a:gd name="T22" fmla="*/ 3558 w 16384"/>
            <a:gd name="T23" fmla="*/ 10923 h 16384"/>
            <a:gd name="T24" fmla="*/ 3989 w 16384"/>
            <a:gd name="T25" fmla="*/ 10923 h 16384"/>
            <a:gd name="T26" fmla="*/ 4636 w 16384"/>
            <a:gd name="T27" fmla="*/ 16384 h 16384"/>
            <a:gd name="T28" fmla="*/ 4959 w 16384"/>
            <a:gd name="T29" fmla="*/ 16384 h 16384"/>
            <a:gd name="T30" fmla="*/ 5283 w 16384"/>
            <a:gd name="T31" fmla="*/ 8192 h 16384"/>
            <a:gd name="T32" fmla="*/ 5606 w 16384"/>
            <a:gd name="T33" fmla="*/ 10923 h 16384"/>
            <a:gd name="T34" fmla="*/ 5929 w 16384"/>
            <a:gd name="T35" fmla="*/ 8192 h 16384"/>
            <a:gd name="T36" fmla="*/ 6361 w 16384"/>
            <a:gd name="T37" fmla="*/ 10923 h 16384"/>
            <a:gd name="T38" fmla="*/ 6684 w 16384"/>
            <a:gd name="T39" fmla="*/ 16384 h 16384"/>
            <a:gd name="T40" fmla="*/ 7331 w 16384"/>
            <a:gd name="T41" fmla="*/ 5462 h 16384"/>
            <a:gd name="T42" fmla="*/ 7654 w 16384"/>
            <a:gd name="T43" fmla="*/ 8192 h 16384"/>
            <a:gd name="T44" fmla="*/ 7977 w 16384"/>
            <a:gd name="T45" fmla="*/ 5462 h 16384"/>
            <a:gd name="T46" fmla="*/ 8300 w 16384"/>
            <a:gd name="T47" fmla="*/ 5462 h 16384"/>
            <a:gd name="T48" fmla="*/ 8623 w 16384"/>
            <a:gd name="T49" fmla="*/ 8192 h 16384"/>
            <a:gd name="T50" fmla="*/ 9270 w 16384"/>
            <a:gd name="T51" fmla="*/ 8192 h 16384"/>
            <a:gd name="T52" fmla="*/ 9593 w 16384"/>
            <a:gd name="T53" fmla="*/ 10923 h 16384"/>
            <a:gd name="T54" fmla="*/ 9917 w 16384"/>
            <a:gd name="T55" fmla="*/ 2732 h 16384"/>
            <a:gd name="T56" fmla="*/ 10240 w 16384"/>
            <a:gd name="T57" fmla="*/ 8192 h 16384"/>
            <a:gd name="T58" fmla="*/ 10563 w 16384"/>
            <a:gd name="T59" fmla="*/ 10923 h 16384"/>
            <a:gd name="T60" fmla="*/ 10887 w 16384"/>
            <a:gd name="T61" fmla="*/ 8192 h 16384"/>
            <a:gd name="T62" fmla="*/ 11210 w 16384"/>
            <a:gd name="T63" fmla="*/ 8192 h 16384"/>
            <a:gd name="T64" fmla="*/ 11533 w 16384"/>
            <a:gd name="T65" fmla="*/ 13653 h 16384"/>
            <a:gd name="T66" fmla="*/ 11857 w 16384"/>
            <a:gd name="T67" fmla="*/ 10923 h 16384"/>
            <a:gd name="T68" fmla="*/ 12180 w 16384"/>
            <a:gd name="T69" fmla="*/ 10923 h 16384"/>
            <a:gd name="T70" fmla="*/ 12504 w 16384"/>
            <a:gd name="T71" fmla="*/ 8192 h 16384"/>
            <a:gd name="T72" fmla="*/ 12827 w 16384"/>
            <a:gd name="T73" fmla="*/ 8192 h 16384"/>
            <a:gd name="T74" fmla="*/ 13150 w 16384"/>
            <a:gd name="T75" fmla="*/ 2732 h 16384"/>
            <a:gd name="T76" fmla="*/ 13474 w 16384"/>
            <a:gd name="T77" fmla="*/ 10923 h 16384"/>
            <a:gd name="T78" fmla="*/ 13797 w 16384"/>
            <a:gd name="T79" fmla="*/ 10923 h 16384"/>
            <a:gd name="T80" fmla="*/ 14120 w 16384"/>
            <a:gd name="T81" fmla="*/ 8192 h 16384"/>
            <a:gd name="T82" fmla="*/ 14444 w 16384"/>
            <a:gd name="T83" fmla="*/ 1 h 16384"/>
            <a:gd name="T84" fmla="*/ 15091 w 16384"/>
            <a:gd name="T85" fmla="*/ 5462 h 16384"/>
            <a:gd name="T86" fmla="*/ 15414 w 16384"/>
            <a:gd name="T87" fmla="*/ 2732 h 16384"/>
            <a:gd name="T88" fmla="*/ 16384 w 16384"/>
            <a:gd name="T89" fmla="*/ 10923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</a:cxnLst>
          <a:rect l="0" t="0" r="r" b="b"/>
          <a:pathLst>
            <a:path w="16384" h="16384">
              <a:moveTo>
                <a:pt x="1" y="8192"/>
              </a:moveTo>
              <a:lnTo>
                <a:pt x="324" y="10923"/>
              </a:lnTo>
              <a:lnTo>
                <a:pt x="648" y="16384"/>
              </a:lnTo>
              <a:lnTo>
                <a:pt x="971" y="13653"/>
              </a:lnTo>
              <a:lnTo>
                <a:pt x="1294" y="13653"/>
              </a:lnTo>
              <a:lnTo>
                <a:pt x="1618" y="16384"/>
              </a:lnTo>
              <a:lnTo>
                <a:pt x="1941" y="16384"/>
              </a:lnTo>
              <a:lnTo>
                <a:pt x="2049" y="8192"/>
              </a:lnTo>
              <a:lnTo>
                <a:pt x="2372" y="8192"/>
              </a:lnTo>
              <a:lnTo>
                <a:pt x="2696" y="13653"/>
              </a:lnTo>
              <a:lnTo>
                <a:pt x="3019" y="8192"/>
              </a:lnTo>
              <a:lnTo>
                <a:pt x="3558" y="10923"/>
              </a:lnTo>
              <a:lnTo>
                <a:pt x="3989" y="10923"/>
              </a:lnTo>
              <a:lnTo>
                <a:pt x="4636" y="16384"/>
              </a:lnTo>
              <a:lnTo>
                <a:pt x="4959" y="16384"/>
              </a:lnTo>
              <a:lnTo>
                <a:pt x="5283" y="8192"/>
              </a:lnTo>
              <a:lnTo>
                <a:pt x="5606" y="10923"/>
              </a:lnTo>
              <a:lnTo>
                <a:pt x="5929" y="8192"/>
              </a:lnTo>
              <a:lnTo>
                <a:pt x="6361" y="10923"/>
              </a:lnTo>
              <a:lnTo>
                <a:pt x="6684" y="16384"/>
              </a:lnTo>
              <a:lnTo>
                <a:pt x="7331" y="5462"/>
              </a:lnTo>
              <a:lnTo>
                <a:pt x="7654" y="8192"/>
              </a:lnTo>
              <a:lnTo>
                <a:pt x="7977" y="5462"/>
              </a:lnTo>
              <a:lnTo>
                <a:pt x="8300" y="5462"/>
              </a:lnTo>
              <a:lnTo>
                <a:pt x="8623" y="8192"/>
              </a:lnTo>
              <a:lnTo>
                <a:pt x="9270" y="8192"/>
              </a:lnTo>
              <a:lnTo>
                <a:pt x="9593" y="10923"/>
              </a:lnTo>
              <a:lnTo>
                <a:pt x="9917" y="2732"/>
              </a:lnTo>
              <a:lnTo>
                <a:pt x="10240" y="8192"/>
              </a:lnTo>
              <a:lnTo>
                <a:pt x="10563" y="10923"/>
              </a:lnTo>
              <a:lnTo>
                <a:pt x="10887" y="8192"/>
              </a:lnTo>
              <a:lnTo>
                <a:pt x="11210" y="8192"/>
              </a:lnTo>
              <a:lnTo>
                <a:pt x="11533" y="13653"/>
              </a:lnTo>
              <a:lnTo>
                <a:pt x="11857" y="10923"/>
              </a:lnTo>
              <a:lnTo>
                <a:pt x="12180" y="10923"/>
              </a:lnTo>
              <a:lnTo>
                <a:pt x="12504" y="8192"/>
              </a:lnTo>
              <a:lnTo>
                <a:pt x="12827" y="8192"/>
              </a:lnTo>
              <a:lnTo>
                <a:pt x="13150" y="2732"/>
              </a:lnTo>
              <a:lnTo>
                <a:pt x="13474" y="10923"/>
              </a:lnTo>
              <a:lnTo>
                <a:pt x="13797" y="10923"/>
              </a:lnTo>
              <a:lnTo>
                <a:pt x="14120" y="8192"/>
              </a:lnTo>
              <a:lnTo>
                <a:pt x="14444" y="1"/>
              </a:lnTo>
              <a:lnTo>
                <a:pt x="15091" y="5462"/>
              </a:lnTo>
              <a:lnTo>
                <a:pt x="15414" y="2732"/>
              </a:lnTo>
              <a:lnTo>
                <a:pt x="16384" y="10923"/>
              </a:lnTo>
            </a:path>
          </a:pathLst>
        </a:custGeom>
        <a:noFill/>
        <a:ln w="26670" cap="flat" cmpd="sng">
          <a:solidFill>
            <a:srgbClr xmlns:mc="http://schemas.openxmlformats.org/markup-compatibility/2006" xmlns:a14="http://schemas.microsoft.com/office/drawing/2010/main" val="000090" mc:Ignorable="a14" a14:legacySpreadsheetColorIndex="18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30</xdr:row>
      <xdr:rowOff>12700</xdr:rowOff>
    </xdr:from>
    <xdr:to>
      <xdr:col>10</xdr:col>
      <xdr:colOff>101600</xdr:colOff>
      <xdr:row>30</xdr:row>
      <xdr:rowOff>12700</xdr:rowOff>
    </xdr:to>
    <xdr:sp macro="" textlink="">
      <xdr:nvSpPr>
        <xdr:cNvPr id="1048" name="Line 24">
          <a:extLst>
            <a:ext uri="{FF2B5EF4-FFF2-40B4-BE49-F238E27FC236}">
              <a16:creationId xmlns:a16="http://schemas.microsoft.com/office/drawing/2014/main" id="{683E0E44-CB12-D547-B9A1-490D0C4A198B}"/>
            </a:ext>
          </a:extLst>
        </xdr:cNvPr>
        <xdr:cNvSpPr>
          <a:spLocks noChangeShapeType="1"/>
        </xdr:cNvSpPr>
      </xdr:nvSpPr>
      <xdr:spPr bwMode="auto">
        <a:xfrm flipV="1">
          <a:off x="6604000" y="5727700"/>
          <a:ext cx="812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18</xdr:row>
      <xdr:rowOff>38100</xdr:rowOff>
    </xdr:from>
    <xdr:to>
      <xdr:col>10</xdr:col>
      <xdr:colOff>508000</xdr:colOff>
      <xdr:row>30</xdr:row>
      <xdr:rowOff>12700</xdr:rowOff>
    </xdr:to>
    <xdr:sp macro="" textlink="">
      <xdr:nvSpPr>
        <xdr:cNvPr id="1049" name="Line 25">
          <a:extLst>
            <a:ext uri="{FF2B5EF4-FFF2-40B4-BE49-F238E27FC236}">
              <a16:creationId xmlns:a16="http://schemas.microsoft.com/office/drawing/2014/main" id="{0B601365-2B2E-AC4A-9747-570B1F5CFB87}"/>
            </a:ext>
          </a:extLst>
        </xdr:cNvPr>
        <xdr:cNvSpPr>
          <a:spLocks noChangeShapeType="1"/>
        </xdr:cNvSpPr>
      </xdr:nvSpPr>
      <xdr:spPr bwMode="auto">
        <a:xfrm flipV="1">
          <a:off x="6565900" y="3771900"/>
          <a:ext cx="1257300" cy="195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50800</xdr:rowOff>
    </xdr:from>
    <xdr:to>
      <xdr:col>10</xdr:col>
      <xdr:colOff>533400</xdr:colOff>
      <xdr:row>30</xdr:row>
      <xdr:rowOff>0</xdr:rowOff>
    </xdr:to>
    <xdr:sp macro="" textlink="">
      <xdr:nvSpPr>
        <xdr:cNvPr id="1050" name="Line 26">
          <a:extLst>
            <a:ext uri="{FF2B5EF4-FFF2-40B4-BE49-F238E27FC236}">
              <a16:creationId xmlns:a16="http://schemas.microsoft.com/office/drawing/2014/main" id="{261C6FF4-8F84-5B44-9E30-E1C78F25DD1D}"/>
            </a:ext>
          </a:extLst>
        </xdr:cNvPr>
        <xdr:cNvSpPr>
          <a:spLocks noChangeShapeType="1"/>
        </xdr:cNvSpPr>
      </xdr:nvSpPr>
      <xdr:spPr bwMode="auto">
        <a:xfrm flipH="1">
          <a:off x="7315200" y="3784600"/>
          <a:ext cx="533400" cy="193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88900</xdr:colOff>
      <xdr:row>26</xdr:row>
      <xdr:rowOff>127000</xdr:rowOff>
    </xdr:from>
    <xdr:to>
      <xdr:col>11</xdr:col>
      <xdr:colOff>698500</xdr:colOff>
      <xdr:row>28</xdr:row>
      <xdr:rowOff>25400</xdr:rowOff>
    </xdr:to>
    <xdr:sp macro="" textlink="">
      <xdr:nvSpPr>
        <xdr:cNvPr id="1076" name="Oval 52">
          <a:extLst>
            <a:ext uri="{FF2B5EF4-FFF2-40B4-BE49-F238E27FC236}">
              <a16:creationId xmlns:a16="http://schemas.microsoft.com/office/drawing/2014/main" id="{A9ECEA32-9D0E-7241-9F0A-B5EA7CBD67F4}"/>
            </a:ext>
          </a:extLst>
        </xdr:cNvPr>
        <xdr:cNvSpPr>
          <a:spLocks noChangeArrowheads="1"/>
        </xdr:cNvSpPr>
      </xdr:nvSpPr>
      <xdr:spPr bwMode="auto">
        <a:xfrm>
          <a:off x="7950200" y="5181600"/>
          <a:ext cx="609600" cy="228600"/>
        </a:xfrm>
        <a:prstGeom prst="ellips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279400</xdr:colOff>
      <xdr:row>27</xdr:row>
      <xdr:rowOff>139700</xdr:rowOff>
    </xdr:from>
    <xdr:to>
      <xdr:col>10</xdr:col>
      <xdr:colOff>25400</xdr:colOff>
      <xdr:row>29</xdr:row>
      <xdr:rowOff>12700</xdr:rowOff>
    </xdr:to>
    <xdr:sp macro="" textlink="">
      <xdr:nvSpPr>
        <xdr:cNvPr id="1083" name="Oval 59">
          <a:extLst>
            <a:ext uri="{FF2B5EF4-FFF2-40B4-BE49-F238E27FC236}">
              <a16:creationId xmlns:a16="http://schemas.microsoft.com/office/drawing/2014/main" id="{8F530DA2-6E84-364A-90B0-DF90253BC350}"/>
            </a:ext>
          </a:extLst>
        </xdr:cNvPr>
        <xdr:cNvSpPr>
          <a:spLocks noChangeArrowheads="1"/>
        </xdr:cNvSpPr>
      </xdr:nvSpPr>
      <xdr:spPr bwMode="auto">
        <a:xfrm>
          <a:off x="6807200" y="5359400"/>
          <a:ext cx="533400" cy="203200"/>
        </a:xfrm>
        <a:prstGeom prst="ellips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50800</xdr:colOff>
      <xdr:row>52</xdr:row>
      <xdr:rowOff>101600</xdr:rowOff>
    </xdr:from>
    <xdr:to>
      <xdr:col>9</xdr:col>
      <xdr:colOff>584200</xdr:colOff>
      <xdr:row>64</xdr:row>
      <xdr:rowOff>12700</xdr:rowOff>
    </xdr:to>
    <xdr:sp macro="" textlink="">
      <xdr:nvSpPr>
        <xdr:cNvPr id="1084" name="Arc 60">
          <a:extLst>
            <a:ext uri="{FF2B5EF4-FFF2-40B4-BE49-F238E27FC236}">
              <a16:creationId xmlns:a16="http://schemas.microsoft.com/office/drawing/2014/main" id="{5E974377-08A7-C545-9155-179B76021FBC}"/>
            </a:ext>
          </a:extLst>
        </xdr:cNvPr>
        <xdr:cNvSpPr>
          <a:spLocks/>
        </xdr:cNvSpPr>
      </xdr:nvSpPr>
      <xdr:spPr bwMode="auto">
        <a:xfrm flipH="1" flipV="1">
          <a:off x="6578600" y="10452100"/>
          <a:ext cx="533400" cy="31369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292100</xdr:colOff>
      <xdr:row>52</xdr:row>
      <xdr:rowOff>101600</xdr:rowOff>
    </xdr:from>
    <xdr:to>
      <xdr:col>11</xdr:col>
      <xdr:colOff>749300</xdr:colOff>
      <xdr:row>64</xdr:row>
      <xdr:rowOff>0</xdr:rowOff>
    </xdr:to>
    <xdr:sp macro="" textlink="">
      <xdr:nvSpPr>
        <xdr:cNvPr id="1085" name="Arc 61">
          <a:extLst>
            <a:ext uri="{FF2B5EF4-FFF2-40B4-BE49-F238E27FC236}">
              <a16:creationId xmlns:a16="http://schemas.microsoft.com/office/drawing/2014/main" id="{5CAD1427-9A8B-9D4B-A0D7-9905D16B8D07}"/>
            </a:ext>
          </a:extLst>
        </xdr:cNvPr>
        <xdr:cNvSpPr>
          <a:spLocks/>
        </xdr:cNvSpPr>
      </xdr:nvSpPr>
      <xdr:spPr bwMode="auto">
        <a:xfrm flipV="1">
          <a:off x="8153400" y="10452100"/>
          <a:ext cx="457200" cy="31242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558800</xdr:colOff>
      <xdr:row>64</xdr:row>
      <xdr:rowOff>0</xdr:rowOff>
    </xdr:from>
    <xdr:to>
      <xdr:col>11</xdr:col>
      <xdr:colOff>317500</xdr:colOff>
      <xdr:row>64</xdr:row>
      <xdr:rowOff>0</xdr:rowOff>
    </xdr:to>
    <xdr:sp macro="" textlink="">
      <xdr:nvSpPr>
        <xdr:cNvPr id="1086" name="Line 62">
          <a:extLst>
            <a:ext uri="{FF2B5EF4-FFF2-40B4-BE49-F238E27FC236}">
              <a16:creationId xmlns:a16="http://schemas.microsoft.com/office/drawing/2014/main" id="{33E2EDC8-9BD3-5843-9FA6-2E00A083F6EC}"/>
            </a:ext>
          </a:extLst>
        </xdr:cNvPr>
        <xdr:cNvSpPr>
          <a:spLocks noChangeShapeType="1"/>
        </xdr:cNvSpPr>
      </xdr:nvSpPr>
      <xdr:spPr bwMode="auto">
        <a:xfrm>
          <a:off x="7086600" y="13576300"/>
          <a:ext cx="109220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88900</xdr:colOff>
      <xdr:row>36</xdr:row>
      <xdr:rowOff>0</xdr:rowOff>
    </xdr:from>
    <xdr:to>
      <xdr:col>10</xdr:col>
      <xdr:colOff>190500</xdr:colOff>
      <xdr:row>47</xdr:row>
      <xdr:rowOff>127000</xdr:rowOff>
    </xdr:to>
    <xdr:sp macro="" textlink="">
      <xdr:nvSpPr>
        <xdr:cNvPr id="1087" name="Line 63">
          <a:extLst>
            <a:ext uri="{FF2B5EF4-FFF2-40B4-BE49-F238E27FC236}">
              <a16:creationId xmlns:a16="http://schemas.microsoft.com/office/drawing/2014/main" id="{2AEA3E19-0723-8E4E-95B1-53520E4A7095}"/>
            </a:ext>
          </a:extLst>
        </xdr:cNvPr>
        <xdr:cNvSpPr>
          <a:spLocks noChangeShapeType="1"/>
        </xdr:cNvSpPr>
      </xdr:nvSpPr>
      <xdr:spPr bwMode="auto">
        <a:xfrm flipH="1">
          <a:off x="7404100" y="6883400"/>
          <a:ext cx="101600" cy="250190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266700</xdr:colOff>
      <xdr:row>36</xdr:row>
      <xdr:rowOff>0</xdr:rowOff>
    </xdr:from>
    <xdr:to>
      <xdr:col>10</xdr:col>
      <xdr:colOff>355600</xdr:colOff>
      <xdr:row>47</xdr:row>
      <xdr:rowOff>127000</xdr:rowOff>
    </xdr:to>
    <xdr:sp macro="" textlink="">
      <xdr:nvSpPr>
        <xdr:cNvPr id="1088" name="Line 64">
          <a:extLst>
            <a:ext uri="{FF2B5EF4-FFF2-40B4-BE49-F238E27FC236}">
              <a16:creationId xmlns:a16="http://schemas.microsoft.com/office/drawing/2014/main" id="{E50EBC61-6C9A-2F46-AF70-8D3AE8563956}"/>
            </a:ext>
          </a:extLst>
        </xdr:cNvPr>
        <xdr:cNvSpPr>
          <a:spLocks noChangeShapeType="1"/>
        </xdr:cNvSpPr>
      </xdr:nvSpPr>
      <xdr:spPr bwMode="auto">
        <a:xfrm>
          <a:off x="7581900" y="6870700"/>
          <a:ext cx="88900" cy="251460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12700</xdr:colOff>
      <xdr:row>54</xdr:row>
      <xdr:rowOff>88900</xdr:rowOff>
    </xdr:from>
    <xdr:to>
      <xdr:col>11</xdr:col>
      <xdr:colOff>723900</xdr:colOff>
      <xdr:row>54</xdr:row>
      <xdr:rowOff>88900</xdr:rowOff>
    </xdr:to>
    <xdr:sp macro="" textlink="">
      <xdr:nvSpPr>
        <xdr:cNvPr id="1091" name="Line 67">
          <a:extLst>
            <a:ext uri="{FF2B5EF4-FFF2-40B4-BE49-F238E27FC236}">
              <a16:creationId xmlns:a16="http://schemas.microsoft.com/office/drawing/2014/main" id="{B009A7F7-ED9B-3347-A96D-B35231238A5E}"/>
            </a:ext>
          </a:extLst>
        </xdr:cNvPr>
        <xdr:cNvSpPr>
          <a:spLocks noChangeShapeType="1"/>
        </xdr:cNvSpPr>
      </xdr:nvSpPr>
      <xdr:spPr bwMode="auto">
        <a:xfrm flipV="1">
          <a:off x="7874000" y="10756900"/>
          <a:ext cx="711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139700</xdr:rowOff>
    </xdr:from>
    <xdr:to>
      <xdr:col>10</xdr:col>
      <xdr:colOff>101600</xdr:colOff>
      <xdr:row>41</xdr:row>
      <xdr:rowOff>139700</xdr:rowOff>
    </xdr:to>
    <xdr:sp macro="" textlink="">
      <xdr:nvSpPr>
        <xdr:cNvPr id="1092" name="Line 68">
          <a:extLst>
            <a:ext uri="{FF2B5EF4-FFF2-40B4-BE49-F238E27FC236}">
              <a16:creationId xmlns:a16="http://schemas.microsoft.com/office/drawing/2014/main" id="{2C89084D-430A-6C4B-A1B8-88D337826F05}"/>
            </a:ext>
          </a:extLst>
        </xdr:cNvPr>
        <xdr:cNvSpPr>
          <a:spLocks noChangeShapeType="1"/>
        </xdr:cNvSpPr>
      </xdr:nvSpPr>
      <xdr:spPr bwMode="auto">
        <a:xfrm flipH="1">
          <a:off x="6527800" y="8483600"/>
          <a:ext cx="8890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50800</xdr:colOff>
      <xdr:row>54</xdr:row>
      <xdr:rowOff>88900</xdr:rowOff>
    </xdr:from>
    <xdr:to>
      <xdr:col>10</xdr:col>
      <xdr:colOff>0</xdr:colOff>
      <xdr:row>54</xdr:row>
      <xdr:rowOff>88900</xdr:rowOff>
    </xdr:to>
    <xdr:sp macro="" textlink="">
      <xdr:nvSpPr>
        <xdr:cNvPr id="1099" name="Line 75">
          <a:extLst>
            <a:ext uri="{FF2B5EF4-FFF2-40B4-BE49-F238E27FC236}">
              <a16:creationId xmlns:a16="http://schemas.microsoft.com/office/drawing/2014/main" id="{A26018F8-3720-D34D-AAC4-EA1CF40567F3}"/>
            </a:ext>
          </a:extLst>
        </xdr:cNvPr>
        <xdr:cNvSpPr>
          <a:spLocks noChangeShapeType="1"/>
        </xdr:cNvSpPr>
      </xdr:nvSpPr>
      <xdr:spPr bwMode="auto">
        <a:xfrm flipH="1">
          <a:off x="6578600" y="10756900"/>
          <a:ext cx="7366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927100</xdr:colOff>
      <xdr:row>41</xdr:row>
      <xdr:rowOff>190500</xdr:rowOff>
    </xdr:from>
    <xdr:to>
      <xdr:col>8</xdr:col>
      <xdr:colOff>927100</xdr:colOff>
      <xdr:row>63</xdr:row>
      <xdr:rowOff>190500</xdr:rowOff>
    </xdr:to>
    <xdr:sp macro="" textlink="">
      <xdr:nvSpPr>
        <xdr:cNvPr id="1100" name="Line 76">
          <a:extLst>
            <a:ext uri="{FF2B5EF4-FFF2-40B4-BE49-F238E27FC236}">
              <a16:creationId xmlns:a16="http://schemas.microsoft.com/office/drawing/2014/main" id="{B96086C1-0532-1443-9F8F-AF317393CDD4}"/>
            </a:ext>
          </a:extLst>
        </xdr:cNvPr>
        <xdr:cNvSpPr>
          <a:spLocks noChangeShapeType="1"/>
        </xdr:cNvSpPr>
      </xdr:nvSpPr>
      <xdr:spPr bwMode="auto">
        <a:xfrm>
          <a:off x="6667500" y="11353800"/>
          <a:ext cx="0" cy="67564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317500</xdr:colOff>
      <xdr:row>55</xdr:row>
      <xdr:rowOff>0</xdr:rowOff>
    </xdr:from>
    <xdr:to>
      <xdr:col>8</xdr:col>
      <xdr:colOff>317500</xdr:colOff>
      <xdr:row>64</xdr:row>
      <xdr:rowOff>0</xdr:rowOff>
    </xdr:to>
    <xdr:sp macro="" textlink="">
      <xdr:nvSpPr>
        <xdr:cNvPr id="1101" name="Line 77">
          <a:extLst>
            <a:ext uri="{FF2B5EF4-FFF2-40B4-BE49-F238E27FC236}">
              <a16:creationId xmlns:a16="http://schemas.microsoft.com/office/drawing/2014/main" id="{4D6903A7-3684-664C-9DAD-74A88AF69C38}"/>
            </a:ext>
          </a:extLst>
        </xdr:cNvPr>
        <xdr:cNvSpPr>
          <a:spLocks noChangeShapeType="1"/>
        </xdr:cNvSpPr>
      </xdr:nvSpPr>
      <xdr:spPr bwMode="auto">
        <a:xfrm flipV="1">
          <a:off x="6057900" y="14465300"/>
          <a:ext cx="0" cy="36576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49</xdr:row>
      <xdr:rowOff>177800</xdr:rowOff>
    </xdr:from>
    <xdr:to>
      <xdr:col>8</xdr:col>
      <xdr:colOff>12700</xdr:colOff>
      <xdr:row>54</xdr:row>
      <xdr:rowOff>190500</xdr:rowOff>
    </xdr:to>
    <xdr:sp macro="" textlink="">
      <xdr:nvSpPr>
        <xdr:cNvPr id="1102" name="Line 78">
          <a:extLst>
            <a:ext uri="{FF2B5EF4-FFF2-40B4-BE49-F238E27FC236}">
              <a16:creationId xmlns:a16="http://schemas.microsoft.com/office/drawing/2014/main" id="{4574DB36-B78B-0546-BB54-356036AC247E}"/>
            </a:ext>
          </a:extLst>
        </xdr:cNvPr>
        <xdr:cNvSpPr>
          <a:spLocks noChangeShapeType="1"/>
        </xdr:cNvSpPr>
      </xdr:nvSpPr>
      <xdr:spPr bwMode="auto">
        <a:xfrm flipV="1">
          <a:off x="5753100" y="13385800"/>
          <a:ext cx="0" cy="10541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355600</xdr:colOff>
      <xdr:row>42</xdr:row>
      <xdr:rowOff>139700</xdr:rowOff>
    </xdr:from>
    <xdr:to>
      <xdr:col>8</xdr:col>
      <xdr:colOff>355600</xdr:colOff>
      <xdr:row>49</xdr:row>
      <xdr:rowOff>12700</xdr:rowOff>
    </xdr:to>
    <xdr:sp macro="" textlink="">
      <xdr:nvSpPr>
        <xdr:cNvPr id="1103" name="Line 79">
          <a:extLst>
            <a:ext uri="{FF2B5EF4-FFF2-40B4-BE49-F238E27FC236}">
              <a16:creationId xmlns:a16="http://schemas.microsoft.com/office/drawing/2014/main" id="{E0B155D6-36A6-A345-955D-4EE2038451DF}"/>
            </a:ext>
          </a:extLst>
        </xdr:cNvPr>
        <xdr:cNvSpPr>
          <a:spLocks noChangeShapeType="1"/>
        </xdr:cNvSpPr>
      </xdr:nvSpPr>
      <xdr:spPr bwMode="auto">
        <a:xfrm flipV="1">
          <a:off x="6096000" y="11506200"/>
          <a:ext cx="0" cy="1714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88900</xdr:colOff>
      <xdr:row>36</xdr:row>
      <xdr:rowOff>0</xdr:rowOff>
    </xdr:from>
    <xdr:to>
      <xdr:col>10</xdr:col>
      <xdr:colOff>203200</xdr:colOff>
      <xdr:row>42</xdr:row>
      <xdr:rowOff>38100</xdr:rowOff>
    </xdr:to>
    <xdr:sp macro="" textlink="">
      <xdr:nvSpPr>
        <xdr:cNvPr id="1105" name="Arc 81">
          <a:extLst>
            <a:ext uri="{FF2B5EF4-FFF2-40B4-BE49-F238E27FC236}">
              <a16:creationId xmlns:a16="http://schemas.microsoft.com/office/drawing/2014/main" id="{B03BC6F4-A011-0749-9DDD-9EB2E8DE8461}"/>
            </a:ext>
          </a:extLst>
        </xdr:cNvPr>
        <xdr:cNvSpPr>
          <a:spLocks/>
        </xdr:cNvSpPr>
      </xdr:nvSpPr>
      <xdr:spPr bwMode="auto">
        <a:xfrm flipV="1">
          <a:off x="7404100" y="6858000"/>
          <a:ext cx="114300" cy="16764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50800</xdr:colOff>
      <xdr:row>49</xdr:row>
      <xdr:rowOff>88900</xdr:rowOff>
    </xdr:from>
    <xdr:to>
      <xdr:col>9</xdr:col>
      <xdr:colOff>127000</xdr:colOff>
      <xdr:row>55</xdr:row>
      <xdr:rowOff>50800</xdr:rowOff>
    </xdr:to>
    <xdr:sp macro="" textlink="">
      <xdr:nvSpPr>
        <xdr:cNvPr id="1106" name="Arc 82">
          <a:extLst>
            <a:ext uri="{FF2B5EF4-FFF2-40B4-BE49-F238E27FC236}">
              <a16:creationId xmlns:a16="http://schemas.microsoft.com/office/drawing/2014/main" id="{7BFD589E-3ECD-4143-83D8-EF2C15286444}"/>
            </a:ext>
          </a:extLst>
        </xdr:cNvPr>
        <xdr:cNvSpPr>
          <a:spLocks/>
        </xdr:cNvSpPr>
      </xdr:nvSpPr>
      <xdr:spPr bwMode="auto">
        <a:xfrm flipH="1">
          <a:off x="6578600" y="9969500"/>
          <a:ext cx="76200" cy="9144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749300</xdr:colOff>
      <xdr:row>38</xdr:row>
      <xdr:rowOff>12700</xdr:rowOff>
    </xdr:from>
    <xdr:to>
      <xdr:col>10</xdr:col>
      <xdr:colOff>139700</xdr:colOff>
      <xdr:row>43</xdr:row>
      <xdr:rowOff>114300</xdr:rowOff>
    </xdr:to>
    <xdr:sp macro="" textlink="">
      <xdr:nvSpPr>
        <xdr:cNvPr id="1113" name="Arc 89">
          <a:extLst>
            <a:ext uri="{FF2B5EF4-FFF2-40B4-BE49-F238E27FC236}">
              <a16:creationId xmlns:a16="http://schemas.microsoft.com/office/drawing/2014/main" id="{DDDC28C7-96E3-7244-8D32-51A34B6B0B82}"/>
            </a:ext>
          </a:extLst>
        </xdr:cNvPr>
        <xdr:cNvSpPr>
          <a:spLocks/>
        </xdr:cNvSpPr>
      </xdr:nvSpPr>
      <xdr:spPr bwMode="auto">
        <a:xfrm flipV="1">
          <a:off x="7277100" y="7874000"/>
          <a:ext cx="177800" cy="8890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647700</xdr:colOff>
      <xdr:row>49</xdr:row>
      <xdr:rowOff>0</xdr:rowOff>
    </xdr:from>
    <xdr:to>
      <xdr:col>11</xdr:col>
      <xdr:colOff>762000</xdr:colOff>
      <xdr:row>54</xdr:row>
      <xdr:rowOff>139700</xdr:rowOff>
    </xdr:to>
    <xdr:sp macro="" textlink="">
      <xdr:nvSpPr>
        <xdr:cNvPr id="1116" name="Arc 92">
          <a:extLst>
            <a:ext uri="{FF2B5EF4-FFF2-40B4-BE49-F238E27FC236}">
              <a16:creationId xmlns:a16="http://schemas.microsoft.com/office/drawing/2014/main" id="{F8B2D6B1-76D4-DE44-9AFC-64A01EE041FA}"/>
            </a:ext>
          </a:extLst>
        </xdr:cNvPr>
        <xdr:cNvSpPr>
          <a:spLocks/>
        </xdr:cNvSpPr>
      </xdr:nvSpPr>
      <xdr:spPr bwMode="auto">
        <a:xfrm>
          <a:off x="8509000" y="9880600"/>
          <a:ext cx="114300" cy="9271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10</xdr:col>
      <xdr:colOff>342900</xdr:colOff>
      <xdr:row>40</xdr:row>
      <xdr:rowOff>114300</xdr:rowOff>
    </xdr:from>
    <xdr:to>
      <xdr:col>10</xdr:col>
      <xdr:colOff>469900</xdr:colOff>
      <xdr:row>43</xdr:row>
      <xdr:rowOff>25400</xdr:rowOff>
    </xdr:to>
    <xdr:sp macro="" textlink="">
      <xdr:nvSpPr>
        <xdr:cNvPr id="1121" name="Arc 97">
          <a:extLst>
            <a:ext uri="{FF2B5EF4-FFF2-40B4-BE49-F238E27FC236}">
              <a16:creationId xmlns:a16="http://schemas.microsoft.com/office/drawing/2014/main" id="{64790328-8D8B-BD41-B13B-2D49330302AA}"/>
            </a:ext>
          </a:extLst>
        </xdr:cNvPr>
        <xdr:cNvSpPr>
          <a:spLocks/>
        </xdr:cNvSpPr>
      </xdr:nvSpPr>
      <xdr:spPr bwMode="auto">
        <a:xfrm flipH="1" flipV="1">
          <a:off x="7658100" y="8305800"/>
          <a:ext cx="127000" cy="3683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10</xdr:col>
      <xdr:colOff>431800</xdr:colOff>
      <xdr:row>43</xdr:row>
      <xdr:rowOff>0</xdr:rowOff>
    </xdr:from>
    <xdr:to>
      <xdr:col>11</xdr:col>
      <xdr:colOff>698500</xdr:colOff>
      <xdr:row>49</xdr:row>
      <xdr:rowOff>127000</xdr:rowOff>
    </xdr:to>
    <xdr:sp macro="" textlink="">
      <xdr:nvSpPr>
        <xdr:cNvPr id="1126" name="Line 102">
          <a:extLst>
            <a:ext uri="{FF2B5EF4-FFF2-40B4-BE49-F238E27FC236}">
              <a16:creationId xmlns:a16="http://schemas.microsoft.com/office/drawing/2014/main" id="{01986F09-38C3-9A40-9FFF-BE4F511F2003}"/>
            </a:ext>
          </a:extLst>
        </xdr:cNvPr>
        <xdr:cNvSpPr>
          <a:spLocks noChangeShapeType="1"/>
        </xdr:cNvSpPr>
      </xdr:nvSpPr>
      <xdr:spPr bwMode="auto">
        <a:xfrm>
          <a:off x="7747000" y="8648700"/>
          <a:ext cx="812800" cy="135890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42</xdr:row>
      <xdr:rowOff>38100</xdr:rowOff>
    </xdr:from>
    <xdr:to>
      <xdr:col>10</xdr:col>
      <xdr:colOff>63500</xdr:colOff>
      <xdr:row>49</xdr:row>
      <xdr:rowOff>101600</xdr:rowOff>
    </xdr:to>
    <xdr:sp macro="" textlink="">
      <xdr:nvSpPr>
        <xdr:cNvPr id="1127" name="Line 103">
          <a:extLst>
            <a:ext uri="{FF2B5EF4-FFF2-40B4-BE49-F238E27FC236}">
              <a16:creationId xmlns:a16="http://schemas.microsoft.com/office/drawing/2014/main" id="{A5163EA7-4BF1-9B4F-AB4D-BDF53C8AE12F}"/>
            </a:ext>
          </a:extLst>
        </xdr:cNvPr>
        <xdr:cNvSpPr>
          <a:spLocks noChangeShapeType="1"/>
        </xdr:cNvSpPr>
      </xdr:nvSpPr>
      <xdr:spPr bwMode="auto">
        <a:xfrm flipH="1">
          <a:off x="6794500" y="11404600"/>
          <a:ext cx="812800" cy="19050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34</xdr:row>
      <xdr:rowOff>0</xdr:rowOff>
    </xdr:from>
    <xdr:to>
      <xdr:col>13</xdr:col>
      <xdr:colOff>88900</xdr:colOff>
      <xdr:row>66</xdr:row>
      <xdr:rowOff>0</xdr:rowOff>
    </xdr:to>
    <xdr:sp macro="" textlink="">
      <xdr:nvSpPr>
        <xdr:cNvPr id="1128" name="Rectangle 104">
          <a:extLst>
            <a:ext uri="{FF2B5EF4-FFF2-40B4-BE49-F238E27FC236}">
              <a16:creationId xmlns:a16="http://schemas.microsoft.com/office/drawing/2014/main" id="{66B24062-FCAB-6647-8FD9-F22F71C29605}"/>
            </a:ext>
          </a:extLst>
        </xdr:cNvPr>
        <xdr:cNvSpPr>
          <a:spLocks noChangeArrowheads="1"/>
        </xdr:cNvSpPr>
      </xdr:nvSpPr>
      <xdr:spPr bwMode="auto">
        <a:xfrm>
          <a:off x="5562600" y="6350000"/>
          <a:ext cx="3581400" cy="7683500"/>
        </a:xfrm>
        <a:prstGeom prst="roundRect">
          <a:avLst>
            <a:gd name="adj" fmla="val 16667"/>
          </a:avLst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139700</xdr:colOff>
      <xdr:row>31</xdr:row>
      <xdr:rowOff>12700</xdr:rowOff>
    </xdr:from>
    <xdr:to>
      <xdr:col>12</xdr:col>
      <xdr:colOff>228600</xdr:colOff>
      <xdr:row>31</xdr:row>
      <xdr:rowOff>76200</xdr:rowOff>
    </xdr:to>
    <xdr:sp macro="" textlink="">
      <xdr:nvSpPr>
        <xdr:cNvPr id="1129" name="Arc 105">
          <a:extLst>
            <a:ext uri="{FF2B5EF4-FFF2-40B4-BE49-F238E27FC236}">
              <a16:creationId xmlns:a16="http://schemas.microsoft.com/office/drawing/2014/main" id="{187DC3EC-D780-3642-8DE1-40AFFD9B09B0}"/>
            </a:ext>
          </a:extLst>
        </xdr:cNvPr>
        <xdr:cNvSpPr>
          <a:spLocks/>
        </xdr:cNvSpPr>
      </xdr:nvSpPr>
      <xdr:spPr bwMode="auto">
        <a:xfrm flipH="1" flipV="1">
          <a:off x="8788400" y="5892800"/>
          <a:ext cx="88900" cy="635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241300</xdr:colOff>
      <xdr:row>31</xdr:row>
      <xdr:rowOff>12700</xdr:rowOff>
    </xdr:from>
    <xdr:to>
      <xdr:col>12</xdr:col>
      <xdr:colOff>304800</xdr:colOff>
      <xdr:row>31</xdr:row>
      <xdr:rowOff>63500</xdr:rowOff>
    </xdr:to>
    <xdr:sp macro="" textlink="">
      <xdr:nvSpPr>
        <xdr:cNvPr id="1130" name="Arc 106">
          <a:extLst>
            <a:ext uri="{FF2B5EF4-FFF2-40B4-BE49-F238E27FC236}">
              <a16:creationId xmlns:a16="http://schemas.microsoft.com/office/drawing/2014/main" id="{C186F0AB-B879-A846-BDBF-9205BFBFB2D5}"/>
            </a:ext>
          </a:extLst>
        </xdr:cNvPr>
        <xdr:cNvSpPr>
          <a:spLocks/>
        </xdr:cNvSpPr>
      </xdr:nvSpPr>
      <xdr:spPr bwMode="auto">
        <a:xfrm flipV="1">
          <a:off x="8890000" y="5892800"/>
          <a:ext cx="63500" cy="508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139700</xdr:colOff>
      <xdr:row>31</xdr:row>
      <xdr:rowOff>0</xdr:rowOff>
    </xdr:from>
    <xdr:to>
      <xdr:col>12</xdr:col>
      <xdr:colOff>292100</xdr:colOff>
      <xdr:row>31</xdr:row>
      <xdr:rowOff>0</xdr:rowOff>
    </xdr:to>
    <xdr:sp macro="" textlink="">
      <xdr:nvSpPr>
        <xdr:cNvPr id="1131" name="Line 107">
          <a:extLst>
            <a:ext uri="{FF2B5EF4-FFF2-40B4-BE49-F238E27FC236}">
              <a16:creationId xmlns:a16="http://schemas.microsoft.com/office/drawing/2014/main" id="{BD973C24-440C-C343-84EF-7E7A48F15BD5}"/>
            </a:ext>
          </a:extLst>
        </xdr:cNvPr>
        <xdr:cNvSpPr>
          <a:spLocks noChangeShapeType="1"/>
        </xdr:cNvSpPr>
      </xdr:nvSpPr>
      <xdr:spPr bwMode="auto">
        <a:xfrm>
          <a:off x="8788400" y="5880100"/>
          <a:ext cx="15240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215900</xdr:colOff>
      <xdr:row>30</xdr:row>
      <xdr:rowOff>88900</xdr:rowOff>
    </xdr:from>
    <xdr:to>
      <xdr:col>12</xdr:col>
      <xdr:colOff>215900</xdr:colOff>
      <xdr:row>30</xdr:row>
      <xdr:rowOff>152400</xdr:rowOff>
    </xdr:to>
    <xdr:sp macro="" textlink="">
      <xdr:nvSpPr>
        <xdr:cNvPr id="1132" name="Line 108">
          <a:extLst>
            <a:ext uri="{FF2B5EF4-FFF2-40B4-BE49-F238E27FC236}">
              <a16:creationId xmlns:a16="http://schemas.microsoft.com/office/drawing/2014/main" id="{095FD3D0-022B-2C4D-B6FC-0F17AF2C6686}"/>
            </a:ext>
          </a:extLst>
        </xdr:cNvPr>
        <xdr:cNvSpPr>
          <a:spLocks noChangeShapeType="1"/>
        </xdr:cNvSpPr>
      </xdr:nvSpPr>
      <xdr:spPr bwMode="auto">
        <a:xfrm>
          <a:off x="8864600" y="5803900"/>
          <a:ext cx="0" cy="635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723900</xdr:colOff>
      <xdr:row>52</xdr:row>
      <xdr:rowOff>0</xdr:rowOff>
    </xdr:from>
    <xdr:to>
      <xdr:col>11</xdr:col>
      <xdr:colOff>723900</xdr:colOff>
      <xdr:row>57</xdr:row>
      <xdr:rowOff>0</xdr:rowOff>
    </xdr:to>
    <xdr:sp macro="" textlink="">
      <xdr:nvSpPr>
        <xdr:cNvPr id="1134" name="Line 110">
          <a:extLst>
            <a:ext uri="{FF2B5EF4-FFF2-40B4-BE49-F238E27FC236}">
              <a16:creationId xmlns:a16="http://schemas.microsoft.com/office/drawing/2014/main" id="{2B21D6B4-57B5-5342-9E46-7226045EF09B}"/>
            </a:ext>
          </a:extLst>
        </xdr:cNvPr>
        <xdr:cNvSpPr>
          <a:spLocks noChangeShapeType="1"/>
        </xdr:cNvSpPr>
      </xdr:nvSpPr>
      <xdr:spPr bwMode="auto">
        <a:xfrm>
          <a:off x="8585200" y="10350500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63500</xdr:colOff>
      <xdr:row>51</xdr:row>
      <xdr:rowOff>25400</xdr:rowOff>
    </xdr:from>
    <xdr:to>
      <xdr:col>9</xdr:col>
      <xdr:colOff>63500</xdr:colOff>
      <xdr:row>57</xdr:row>
      <xdr:rowOff>0</xdr:rowOff>
    </xdr:to>
    <xdr:sp macro="" textlink="">
      <xdr:nvSpPr>
        <xdr:cNvPr id="1135" name="Line 111">
          <a:extLst>
            <a:ext uri="{FF2B5EF4-FFF2-40B4-BE49-F238E27FC236}">
              <a16:creationId xmlns:a16="http://schemas.microsoft.com/office/drawing/2014/main" id="{7EA3AB4B-16DE-2343-9057-41A090420E1B}"/>
            </a:ext>
          </a:extLst>
        </xdr:cNvPr>
        <xdr:cNvSpPr>
          <a:spLocks noChangeShapeType="1"/>
        </xdr:cNvSpPr>
      </xdr:nvSpPr>
      <xdr:spPr bwMode="auto">
        <a:xfrm>
          <a:off x="6591300" y="10223500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25400</xdr:rowOff>
    </xdr:from>
    <xdr:to>
      <xdr:col>7</xdr:col>
      <xdr:colOff>76200</xdr:colOff>
      <xdr:row>65</xdr:row>
      <xdr:rowOff>152400</xdr:rowOff>
    </xdr:to>
    <xdr:sp macro="" textlink="">
      <xdr:nvSpPr>
        <xdr:cNvPr id="1136" name="Line 112">
          <a:extLst>
            <a:ext uri="{FF2B5EF4-FFF2-40B4-BE49-F238E27FC236}">
              <a16:creationId xmlns:a16="http://schemas.microsoft.com/office/drawing/2014/main" id="{1B5D1736-7F47-AD4C-9C3C-47019DEA7480}"/>
            </a:ext>
          </a:extLst>
        </xdr:cNvPr>
        <xdr:cNvSpPr>
          <a:spLocks noChangeShapeType="1"/>
        </xdr:cNvSpPr>
      </xdr:nvSpPr>
      <xdr:spPr bwMode="auto">
        <a:xfrm>
          <a:off x="6070600" y="3378200"/>
          <a:ext cx="76200" cy="104902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49</xdr:row>
      <xdr:rowOff>152400</xdr:rowOff>
    </xdr:from>
    <xdr:to>
      <xdr:col>7</xdr:col>
      <xdr:colOff>698500</xdr:colOff>
      <xdr:row>49</xdr:row>
      <xdr:rowOff>152400</xdr:rowOff>
    </xdr:to>
    <xdr:sp macro="" textlink="">
      <xdr:nvSpPr>
        <xdr:cNvPr id="1137" name="Line 113">
          <a:extLst>
            <a:ext uri="{FF2B5EF4-FFF2-40B4-BE49-F238E27FC236}">
              <a16:creationId xmlns:a16="http://schemas.microsoft.com/office/drawing/2014/main" id="{7927FFC7-1E56-FD4A-AF90-42C9374FFCF5}"/>
            </a:ext>
          </a:extLst>
        </xdr:cNvPr>
        <xdr:cNvSpPr>
          <a:spLocks noChangeShapeType="1"/>
        </xdr:cNvSpPr>
      </xdr:nvSpPr>
      <xdr:spPr bwMode="auto">
        <a:xfrm>
          <a:off x="4864100" y="10033000"/>
          <a:ext cx="67310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152400</xdr:rowOff>
    </xdr:from>
    <xdr:to>
      <xdr:col>7</xdr:col>
      <xdr:colOff>800100</xdr:colOff>
      <xdr:row>25</xdr:row>
      <xdr:rowOff>152400</xdr:rowOff>
    </xdr:to>
    <xdr:sp macro="" textlink="">
      <xdr:nvSpPr>
        <xdr:cNvPr id="1138" name="Line 114">
          <a:extLst>
            <a:ext uri="{FF2B5EF4-FFF2-40B4-BE49-F238E27FC236}">
              <a16:creationId xmlns:a16="http://schemas.microsoft.com/office/drawing/2014/main" id="{B1B82B80-B5B6-6A42-BCB3-F16C6B58A207}"/>
            </a:ext>
          </a:extLst>
        </xdr:cNvPr>
        <xdr:cNvSpPr>
          <a:spLocks noChangeShapeType="1"/>
        </xdr:cNvSpPr>
      </xdr:nvSpPr>
      <xdr:spPr bwMode="auto">
        <a:xfrm>
          <a:off x="4838700" y="5041900"/>
          <a:ext cx="800100" cy="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15</xdr:row>
      <xdr:rowOff>50800</xdr:rowOff>
    </xdr:from>
    <xdr:to>
      <xdr:col>6</xdr:col>
      <xdr:colOff>1066800</xdr:colOff>
      <xdr:row>45</xdr:row>
      <xdr:rowOff>0</xdr:rowOff>
    </xdr:to>
    <xdr:sp macro="" textlink="">
      <xdr:nvSpPr>
        <xdr:cNvPr id="1139" name="Rectangle 115">
          <a:extLst>
            <a:ext uri="{FF2B5EF4-FFF2-40B4-BE49-F238E27FC236}">
              <a16:creationId xmlns:a16="http://schemas.microsoft.com/office/drawing/2014/main" id="{2FECBED6-CF78-6D4C-B54E-6A8CC869CC2F}"/>
            </a:ext>
          </a:extLst>
        </xdr:cNvPr>
        <xdr:cNvSpPr>
          <a:spLocks noChangeArrowheads="1"/>
        </xdr:cNvSpPr>
      </xdr:nvSpPr>
      <xdr:spPr bwMode="auto">
        <a:xfrm>
          <a:off x="12700" y="3175000"/>
          <a:ext cx="5270500" cy="5372100"/>
        </a:xfrm>
        <a:prstGeom prst="roundRect">
          <a:avLst>
            <a:gd name="adj" fmla="val 16667"/>
          </a:avLst>
        </a:prstGeom>
        <a:noFill/>
        <a:ln w="2667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10</xdr:col>
      <xdr:colOff>533400</xdr:colOff>
      <xdr:row>18</xdr:row>
      <xdr:rowOff>50800</xdr:rowOff>
    </xdr:from>
    <xdr:to>
      <xdr:col>10</xdr:col>
      <xdr:colOff>533400</xdr:colOff>
      <xdr:row>30</xdr:row>
      <xdr:rowOff>0</xdr:rowOff>
    </xdr:to>
    <xdr:sp macro="" textlink="">
      <xdr:nvSpPr>
        <xdr:cNvPr id="1140" name="Line 116">
          <a:extLst>
            <a:ext uri="{FF2B5EF4-FFF2-40B4-BE49-F238E27FC236}">
              <a16:creationId xmlns:a16="http://schemas.microsoft.com/office/drawing/2014/main" id="{1C65F8EF-1682-4644-9F1C-7789208F0F2B}"/>
            </a:ext>
          </a:extLst>
        </xdr:cNvPr>
        <xdr:cNvSpPr>
          <a:spLocks noChangeShapeType="1"/>
        </xdr:cNvSpPr>
      </xdr:nvSpPr>
      <xdr:spPr bwMode="auto">
        <a:xfrm flipV="1">
          <a:off x="7848600" y="3784600"/>
          <a:ext cx="0" cy="193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4"/>
  <sheetViews>
    <sheetView tabSelected="1" workbookViewId="0">
      <selection activeCell="E17" sqref="E17"/>
    </sheetView>
  </sheetViews>
  <sheetFormatPr baseColWidth="10" defaultRowHeight="12"/>
  <cols>
    <col min="1" max="1" width="6.59765625" style="41" customWidth="1"/>
    <col min="4" max="4" width="13" customWidth="1"/>
    <col min="5" max="5" width="11.59765625" customWidth="1"/>
    <col min="6" max="6" width="13.19921875" customWidth="1"/>
    <col min="7" max="7" width="29.19921875" customWidth="1"/>
    <col min="8" max="8" width="13" customWidth="1"/>
    <col min="9" max="9" width="14.796875" customWidth="1"/>
    <col min="10" max="10" width="13.59765625" customWidth="1"/>
    <col min="11" max="11" width="9.796875" customWidth="1"/>
    <col min="12" max="12" width="13.59765625" customWidth="1"/>
    <col min="13" max="13" width="6.3984375" customWidth="1"/>
    <col min="14" max="14" width="3.59765625" customWidth="1"/>
    <col min="15" max="15" width="4.796875" customWidth="1"/>
  </cols>
  <sheetData>
    <row r="1" spans="2:13" ht="22" thickBot="1">
      <c r="D1" s="72"/>
      <c r="E1" s="73"/>
      <c r="F1" s="73"/>
      <c r="G1" s="80" t="s">
        <v>178</v>
      </c>
      <c r="H1" s="74"/>
      <c r="I1" s="74"/>
      <c r="J1" s="75"/>
      <c r="K1" s="76"/>
    </row>
    <row r="2" spans="2:13" ht="21">
      <c r="B2" s="77" t="s">
        <v>488</v>
      </c>
      <c r="C2" s="1"/>
      <c r="D2" s="37"/>
      <c r="E2" s="37"/>
      <c r="F2" s="38"/>
      <c r="G2" s="39"/>
      <c r="H2" s="39"/>
      <c r="I2" s="4"/>
      <c r="M2" s="110" t="s">
        <v>177</v>
      </c>
    </row>
    <row r="3" spans="2:13" ht="16">
      <c r="B3" s="82" t="s">
        <v>179</v>
      </c>
      <c r="C3" s="1"/>
      <c r="D3" s="37"/>
      <c r="E3" s="37"/>
      <c r="F3" s="38"/>
      <c r="G3" s="39"/>
      <c r="H3" s="39"/>
      <c r="I3" s="4"/>
      <c r="L3" s="77"/>
    </row>
    <row r="4" spans="2:13" ht="16">
      <c r="B4" s="82" t="s">
        <v>180</v>
      </c>
      <c r="C4" s="1"/>
      <c r="D4" s="37"/>
      <c r="E4" s="37"/>
      <c r="F4" s="38"/>
      <c r="G4" s="39"/>
      <c r="H4" s="39"/>
      <c r="I4" s="4"/>
      <c r="L4" s="77"/>
    </row>
    <row r="5" spans="2:13" ht="16">
      <c r="B5" s="82" t="s">
        <v>0</v>
      </c>
      <c r="C5" s="1"/>
      <c r="D5" s="37"/>
      <c r="E5" s="37"/>
      <c r="F5" s="38"/>
      <c r="G5" s="39"/>
      <c r="H5" s="39"/>
      <c r="I5" s="4"/>
      <c r="L5" s="77"/>
    </row>
    <row r="6" spans="2:13" ht="16">
      <c r="B6" s="82" t="s">
        <v>1</v>
      </c>
      <c r="C6" s="1"/>
      <c r="D6" s="37"/>
      <c r="E6" s="37"/>
      <c r="F6" s="38"/>
      <c r="G6" s="39"/>
      <c r="H6" s="39"/>
      <c r="I6" s="4"/>
      <c r="L6" s="77"/>
    </row>
    <row r="7" spans="2:13" ht="16">
      <c r="B7" s="82" t="s">
        <v>2</v>
      </c>
      <c r="C7" s="1"/>
      <c r="D7" s="37"/>
      <c r="E7" s="37"/>
      <c r="F7" s="38"/>
      <c r="G7" s="39"/>
      <c r="H7" s="39"/>
      <c r="I7" s="4"/>
      <c r="L7" s="77"/>
    </row>
    <row r="8" spans="2:13" ht="16">
      <c r="B8" s="82" t="s">
        <v>3</v>
      </c>
      <c r="C8" s="1"/>
      <c r="D8" s="37"/>
      <c r="E8" s="37"/>
      <c r="F8" s="38"/>
      <c r="G8" s="39"/>
      <c r="H8" s="39"/>
      <c r="I8" s="4"/>
      <c r="L8" s="77"/>
    </row>
    <row r="9" spans="2:13" ht="16">
      <c r="B9" s="82" t="s">
        <v>489</v>
      </c>
      <c r="C9" s="1"/>
      <c r="D9" s="37"/>
      <c r="E9" s="37"/>
      <c r="F9" s="38"/>
      <c r="G9" s="39"/>
      <c r="H9" s="39"/>
      <c r="I9" s="4"/>
      <c r="L9" s="77"/>
    </row>
    <row r="10" spans="2:13" ht="16">
      <c r="B10" s="82" t="s">
        <v>4</v>
      </c>
      <c r="C10" s="1"/>
      <c r="D10" s="37"/>
      <c r="E10" s="37"/>
      <c r="F10" s="38"/>
      <c r="G10" s="39"/>
      <c r="H10" s="39"/>
      <c r="I10" s="4"/>
      <c r="L10" s="77"/>
    </row>
    <row r="11" spans="2:13" ht="16">
      <c r="B11" s="82" t="s">
        <v>5</v>
      </c>
      <c r="C11" s="1"/>
      <c r="D11" s="37"/>
      <c r="E11" s="37"/>
      <c r="F11" s="38"/>
      <c r="G11" s="39"/>
      <c r="H11" s="39"/>
      <c r="I11" s="4"/>
      <c r="L11" s="77"/>
    </row>
    <row r="12" spans="2:13" ht="16">
      <c r="B12" s="82" t="s">
        <v>6</v>
      </c>
      <c r="C12" s="1"/>
      <c r="D12" s="37"/>
      <c r="E12" s="37"/>
      <c r="F12" s="38"/>
      <c r="G12" s="39"/>
      <c r="H12" s="39"/>
      <c r="I12" s="4"/>
      <c r="L12" s="77"/>
    </row>
    <row r="13" spans="2:13" ht="16">
      <c r="B13" s="82" t="s">
        <v>7</v>
      </c>
      <c r="C13" s="1"/>
      <c r="D13" s="37"/>
      <c r="E13" s="37"/>
      <c r="F13" s="38"/>
      <c r="G13" s="39"/>
      <c r="H13" s="39"/>
      <c r="I13" s="4"/>
      <c r="L13" s="77"/>
    </row>
    <row r="14" spans="2:13" ht="16">
      <c r="B14" s="82" t="s">
        <v>8</v>
      </c>
      <c r="C14" s="1"/>
      <c r="D14" s="37"/>
      <c r="E14" s="37"/>
      <c r="F14" s="38"/>
      <c r="G14" s="39"/>
      <c r="H14" s="39"/>
      <c r="I14" s="4"/>
      <c r="L14" s="77"/>
    </row>
    <row r="15" spans="2:13" ht="16">
      <c r="B15" s="82" t="s">
        <v>490</v>
      </c>
      <c r="C15" s="1"/>
      <c r="D15" s="37"/>
      <c r="E15" s="37"/>
      <c r="F15" s="38"/>
      <c r="G15" s="39"/>
      <c r="H15" s="39"/>
      <c r="I15" s="4"/>
      <c r="L15" s="77"/>
    </row>
    <row r="16" spans="2:13" ht="13" thickBot="1">
      <c r="E16" s="9"/>
      <c r="F16" s="15"/>
    </row>
    <row r="17" spans="2:14" ht="22" thickBot="1">
      <c r="B17" s="10"/>
      <c r="C17" s="59"/>
      <c r="D17" s="84" t="s">
        <v>9</v>
      </c>
      <c r="E17" s="99">
        <v>30</v>
      </c>
      <c r="F17" s="81" t="s">
        <v>367</v>
      </c>
      <c r="K17" s="124" t="s">
        <v>493</v>
      </c>
    </row>
    <row r="18" spans="2:14" ht="14" thickBot="1">
      <c r="C18" s="11"/>
      <c r="D18" s="9" t="s">
        <v>368</v>
      </c>
      <c r="E18" s="79">
        <f>F93*E17</f>
        <v>10.37037037037037</v>
      </c>
      <c r="F18" s="78" t="s">
        <v>367</v>
      </c>
      <c r="I18" s="20"/>
      <c r="J18" s="32" t="s">
        <v>369</v>
      </c>
      <c r="K18" s="33">
        <f>F101</f>
        <v>80</v>
      </c>
      <c r="L18" s="21" t="s">
        <v>370</v>
      </c>
      <c r="M18" s="22"/>
    </row>
    <row r="19" spans="2:14" ht="14" thickBot="1">
      <c r="C19" s="11"/>
      <c r="D19" s="100" t="s">
        <v>371</v>
      </c>
      <c r="E19" s="35">
        <f>F94*E17</f>
        <v>5.1851851851851851</v>
      </c>
      <c r="F19" s="78" t="s">
        <v>372</v>
      </c>
      <c r="I19" s="26"/>
      <c r="J19" s="11"/>
      <c r="K19" s="11"/>
      <c r="L19" s="6">
        <f>E27</f>
        <v>35.370370370370367</v>
      </c>
      <c r="M19" s="24"/>
    </row>
    <row r="20" spans="2:14" ht="14" thickBot="1">
      <c r="C20" s="11"/>
      <c r="D20" s="100" t="s">
        <v>373</v>
      </c>
      <c r="E20" s="35">
        <f>F103*E17</f>
        <v>2.2962962962962963</v>
      </c>
      <c r="F20" s="78" t="s">
        <v>367</v>
      </c>
      <c r="I20" s="26"/>
      <c r="J20" s="11"/>
      <c r="K20" s="11"/>
      <c r="L20" s="71"/>
      <c r="M20" s="24"/>
    </row>
    <row r="21" spans="2:14" ht="14" thickBot="1">
      <c r="C21" s="11"/>
      <c r="D21" s="100" t="s">
        <v>374</v>
      </c>
      <c r="E21" s="83">
        <f>E17</f>
        <v>30</v>
      </c>
      <c r="F21" s="78" t="s">
        <v>367</v>
      </c>
      <c r="I21" s="26"/>
      <c r="J21" s="11"/>
      <c r="L21" s="3">
        <f>E32</f>
        <v>42.220173834838974</v>
      </c>
      <c r="M21" s="24"/>
    </row>
    <row r="22" spans="2:14" ht="14" thickBot="1">
      <c r="C22" s="11"/>
      <c r="D22" s="100" t="s">
        <v>375</v>
      </c>
      <c r="E22" s="83">
        <f>F97*E17</f>
        <v>10.37037037037037</v>
      </c>
      <c r="F22" s="78" t="s">
        <v>367</v>
      </c>
      <c r="I22" s="26"/>
      <c r="J22" s="11"/>
      <c r="K22" s="6"/>
      <c r="L22" s="23"/>
      <c r="M22" s="24"/>
    </row>
    <row r="23" spans="2:14" ht="14" thickBot="1">
      <c r="C23" s="11"/>
      <c r="D23" s="100" t="s">
        <v>376</v>
      </c>
      <c r="E23" s="35">
        <f>F98*E18</f>
        <v>7.7777777777777777</v>
      </c>
      <c r="F23" s="78" t="s">
        <v>367</v>
      </c>
      <c r="I23" s="26"/>
      <c r="J23" s="11"/>
      <c r="K23" s="6"/>
      <c r="L23" s="23"/>
      <c r="M23" s="24"/>
    </row>
    <row r="24" spans="2:14" ht="14" thickBot="1">
      <c r="C24" s="11"/>
      <c r="D24" s="100" t="s">
        <v>377</v>
      </c>
      <c r="E24" s="35">
        <f>F99*E17</f>
        <v>9.9989999999999988</v>
      </c>
      <c r="F24" s="78" t="s">
        <v>367</v>
      </c>
      <c r="I24" s="26"/>
      <c r="J24" s="11"/>
      <c r="L24" s="11"/>
      <c r="M24" s="24"/>
    </row>
    <row r="25" spans="2:14" ht="14" thickBot="1">
      <c r="C25" s="11"/>
      <c r="D25" s="100" t="s">
        <v>378</v>
      </c>
      <c r="E25" s="35">
        <f>F100*E17</f>
        <v>40.370370370370367</v>
      </c>
      <c r="F25" s="78" t="s">
        <v>379</v>
      </c>
      <c r="I25" s="26"/>
      <c r="J25" s="11"/>
      <c r="K25" s="11"/>
      <c r="L25" s="11"/>
      <c r="M25" s="24"/>
    </row>
    <row r="26" spans="2:14" ht="14" thickBot="1">
      <c r="C26" s="11"/>
      <c r="D26" s="100" t="s">
        <v>380</v>
      </c>
      <c r="E26" s="35">
        <v>5</v>
      </c>
      <c r="F26" s="78" t="s">
        <v>379</v>
      </c>
      <c r="I26" s="26"/>
      <c r="K26" s="11"/>
      <c r="L26" s="6">
        <f>E31</f>
        <v>34.833014967654023</v>
      </c>
      <c r="M26" s="24"/>
    </row>
    <row r="27" spans="2:14" ht="14" thickBot="1">
      <c r="C27" s="11"/>
      <c r="D27" s="100" t="s">
        <v>381</v>
      </c>
      <c r="E27" s="83">
        <f>E25-E26</f>
        <v>35.370370370370367</v>
      </c>
      <c r="F27" s="78" t="s">
        <v>367</v>
      </c>
      <c r="I27" s="26"/>
      <c r="J27" s="5">
        <f>E43</f>
        <v>38.697878466953853</v>
      </c>
      <c r="K27" s="11"/>
      <c r="L27" s="11"/>
      <c r="M27" s="24"/>
    </row>
    <row r="28" spans="2:14" ht="14" thickBot="1">
      <c r="C28" s="11"/>
      <c r="D28" s="100" t="s">
        <v>382</v>
      </c>
      <c r="E28" s="35">
        <v>80</v>
      </c>
      <c r="F28" s="78" t="s">
        <v>370</v>
      </c>
      <c r="I28" s="26"/>
      <c r="K28" s="11"/>
      <c r="L28" s="16">
        <f>E34</f>
        <v>522.49522451481027</v>
      </c>
      <c r="M28" s="24"/>
      <c r="N28" s="19"/>
    </row>
    <row r="29" spans="2:14" ht="14" thickBot="1">
      <c r="C29" s="11"/>
      <c r="D29" s="100" t="s">
        <v>383</v>
      </c>
      <c r="E29" s="57">
        <f>COS(RADIANS(E28))*E27</f>
        <v>6.1420003582192049</v>
      </c>
      <c r="F29" s="78" t="s">
        <v>384</v>
      </c>
      <c r="I29" s="26"/>
      <c r="J29" s="36">
        <f>E44</f>
        <v>198.43908248244136</v>
      </c>
      <c r="K29" s="11"/>
      <c r="L29" s="11"/>
      <c r="M29" s="24"/>
    </row>
    <row r="30" spans="2:14" ht="14" thickBot="1">
      <c r="C30" s="11"/>
      <c r="D30" s="100" t="s">
        <v>385</v>
      </c>
      <c r="E30" s="83">
        <f>E21-E29</f>
        <v>23.857999641780793</v>
      </c>
      <c r="F30" s="78" t="s">
        <v>367</v>
      </c>
      <c r="I30" s="26"/>
      <c r="J30" s="3">
        <f>E41</f>
        <v>11.730499494186883</v>
      </c>
      <c r="K30" s="3">
        <f>E29</f>
        <v>6.1420003582192049</v>
      </c>
      <c r="L30" s="3">
        <f>E30</f>
        <v>23.857999641780793</v>
      </c>
      <c r="M30" s="24"/>
      <c r="N30" s="19"/>
    </row>
    <row r="31" spans="2:14" ht="14" thickBot="1">
      <c r="D31" s="100" t="s">
        <v>386</v>
      </c>
      <c r="E31" s="83">
        <f>SQRT(E27^2-E29^2)</f>
        <v>34.833014967654023</v>
      </c>
      <c r="F31" s="78" t="s">
        <v>387</v>
      </c>
      <c r="I31" s="25">
        <f>E22</f>
        <v>10.37037037037037</v>
      </c>
      <c r="J31" s="11"/>
      <c r="K31" s="3"/>
      <c r="L31" s="30">
        <f>E33</f>
        <v>4.9240387650610415</v>
      </c>
      <c r="M31" s="31"/>
    </row>
    <row r="32" spans="2:14" ht="14" thickBot="1">
      <c r="C32" s="11"/>
      <c r="D32" s="100" t="s">
        <v>388</v>
      </c>
      <c r="E32" s="83">
        <f>SQRT(E30^2+E31^2)</f>
        <v>42.220173834838974</v>
      </c>
      <c r="F32" s="78" t="s">
        <v>367</v>
      </c>
      <c r="I32" s="26"/>
      <c r="J32" s="23">
        <f>E17-E36-E35</f>
        <v>3.3601291238165132</v>
      </c>
      <c r="K32" s="56">
        <f>E36</f>
        <v>7.0102412465538571</v>
      </c>
      <c r="L32" s="3">
        <f>E35</f>
        <v>19.62962962962963</v>
      </c>
      <c r="M32" s="24"/>
      <c r="N32" s="19"/>
    </row>
    <row r="33" spans="3:13" ht="14" thickBot="1">
      <c r="C33" s="11"/>
      <c r="D33" s="100" t="s">
        <v>389</v>
      </c>
      <c r="E33" s="83">
        <f>SQRT(E25^2-E36^2)-E31</f>
        <v>4.9240387650610415</v>
      </c>
      <c r="F33" s="78" t="s">
        <v>367</v>
      </c>
      <c r="I33" s="27"/>
      <c r="J33" s="28"/>
      <c r="K33" s="28"/>
      <c r="L33" s="28"/>
      <c r="M33" s="29"/>
    </row>
    <row r="34" spans="3:13" ht="14" thickBot="1">
      <c r="D34" s="100" t="s">
        <v>390</v>
      </c>
      <c r="E34" s="83">
        <f>(0.5*E31*E29)+(0.5*E31*E30)</f>
        <v>522.49522451481027</v>
      </c>
      <c r="F34" s="78" t="s">
        <v>391</v>
      </c>
      <c r="I34" s="11"/>
      <c r="J34" s="11"/>
      <c r="K34" s="11"/>
      <c r="L34" s="11"/>
      <c r="M34" s="11"/>
    </row>
    <row r="35" spans="3:13" ht="14" thickBot="1">
      <c r="D35" s="100" t="s">
        <v>392</v>
      </c>
      <c r="E35" s="83">
        <f>F102*E17</f>
        <v>19.62962962962963</v>
      </c>
      <c r="F35" s="78" t="s">
        <v>367</v>
      </c>
      <c r="I35" s="11"/>
      <c r="J35" s="11"/>
      <c r="L35" s="11"/>
      <c r="M35" s="11"/>
    </row>
    <row r="36" spans="3:13" ht="17" thickBot="1">
      <c r="C36" s="11"/>
      <c r="D36" s="100" t="s">
        <v>393</v>
      </c>
      <c r="E36" s="83">
        <f>COS(RADIANS(E28))*E25</f>
        <v>7.0102412465538571</v>
      </c>
      <c r="F36" s="78" t="s">
        <v>367</v>
      </c>
      <c r="I36" s="8"/>
      <c r="J36" s="8"/>
      <c r="K36" s="94" t="s">
        <v>394</v>
      </c>
    </row>
    <row r="37" spans="3:13" ht="17" thickBot="1">
      <c r="C37" s="11"/>
      <c r="D37" s="100" t="s">
        <v>395</v>
      </c>
      <c r="E37" s="35">
        <f>E35+E36</f>
        <v>26.639870876183487</v>
      </c>
      <c r="F37" s="78" t="s">
        <v>367</v>
      </c>
      <c r="H37" s="18"/>
      <c r="I37" s="85"/>
      <c r="J37" s="85"/>
      <c r="K37" s="82"/>
      <c r="L37" s="97">
        <f>E22</f>
        <v>10.37037037037037</v>
      </c>
      <c r="M37" s="82"/>
    </row>
    <row r="38" spans="3:13" ht="17" thickBot="1">
      <c r="C38" s="11"/>
      <c r="D38" s="100" t="s">
        <v>396</v>
      </c>
      <c r="E38" s="83">
        <f>E17-E37</f>
        <v>3.3601291238165132</v>
      </c>
      <c r="F38" s="78" t="s">
        <v>367</v>
      </c>
      <c r="H38" s="18"/>
      <c r="I38" s="85"/>
      <c r="J38" s="85"/>
      <c r="K38" s="82"/>
      <c r="L38" s="82"/>
      <c r="M38" s="82"/>
    </row>
    <row r="39" spans="3:13" ht="17" thickBot="1">
      <c r="C39" s="11"/>
      <c r="D39" s="100" t="s">
        <v>397</v>
      </c>
      <c r="E39" s="35">
        <f>H104</f>
        <v>1</v>
      </c>
      <c r="F39" s="78" t="s">
        <v>367</v>
      </c>
      <c r="H39" s="18"/>
      <c r="I39" s="82"/>
      <c r="J39" s="82"/>
      <c r="K39" s="82"/>
      <c r="L39" s="82"/>
      <c r="M39" s="82"/>
    </row>
    <row r="40" spans="3:13" ht="17" thickBot="1">
      <c r="C40" s="11"/>
      <c r="D40" s="100" t="s">
        <v>398</v>
      </c>
      <c r="E40" s="35">
        <f>H105</f>
        <v>1</v>
      </c>
      <c r="F40" s="78" t="s">
        <v>367</v>
      </c>
      <c r="H40" s="18"/>
      <c r="I40" s="82"/>
      <c r="J40" s="82"/>
      <c r="K40" s="82"/>
      <c r="L40" s="82"/>
      <c r="M40" s="82"/>
    </row>
    <row r="41" spans="3:13" ht="17" thickBot="1">
      <c r="C41" s="11"/>
      <c r="D41" s="100" t="s">
        <v>399</v>
      </c>
      <c r="E41" s="83">
        <f>E22+E38-E39-E40</f>
        <v>11.730499494186883</v>
      </c>
      <c r="F41" s="78" t="s">
        <v>367</v>
      </c>
      <c r="H41" s="18"/>
      <c r="I41" s="82"/>
      <c r="J41" s="82"/>
      <c r="K41" s="82"/>
      <c r="L41" s="82"/>
      <c r="M41" s="82"/>
    </row>
    <row r="42" spans="3:13" ht="17" thickBot="1">
      <c r="C42" s="11"/>
      <c r="D42" s="100" t="s">
        <v>400</v>
      </c>
      <c r="E42" s="35">
        <f>SQRT(((E27-E40)^2)-((E31-E39)^2))</f>
        <v>6.0538795490934634</v>
      </c>
      <c r="F42" s="78" t="s">
        <v>367</v>
      </c>
      <c r="H42" s="18"/>
      <c r="I42" s="82"/>
      <c r="J42" s="82"/>
      <c r="K42" s="82"/>
      <c r="L42" s="82"/>
      <c r="M42" s="82"/>
    </row>
    <row r="43" spans="3:13" ht="17" thickBot="1">
      <c r="C43" s="11"/>
      <c r="D43" s="100" t="s">
        <v>401</v>
      </c>
      <c r="E43" s="83">
        <f>SQRT(((E31-E40)^2)+(E40+E41+E42)^2)</f>
        <v>38.697878466953853</v>
      </c>
      <c r="F43" s="78" t="s">
        <v>367</v>
      </c>
      <c r="H43" s="18"/>
      <c r="I43" s="86"/>
      <c r="J43" s="96">
        <f>E17</f>
        <v>30</v>
      </c>
      <c r="K43" s="82"/>
      <c r="L43" s="82"/>
      <c r="M43" s="82"/>
    </row>
    <row r="44" spans="3:13" ht="17" thickBot="1">
      <c r="C44" s="11"/>
      <c r="D44" s="100" t="s">
        <v>402</v>
      </c>
      <c r="E44" s="83">
        <f>(0.5*(E31-E40)*(E40+E41+E42))-(0.5*(E31-E40)*(E42+E39))</f>
        <v>198.43908248244136</v>
      </c>
      <c r="F44" s="78" t="s">
        <v>391</v>
      </c>
      <c r="H44" s="18"/>
      <c r="I44" s="87"/>
      <c r="J44" s="82"/>
      <c r="K44" s="82"/>
      <c r="L44" s="82"/>
      <c r="M44" s="82"/>
    </row>
    <row r="45" spans="3:13" ht="17" thickBot="1">
      <c r="C45" s="11"/>
      <c r="D45" s="100" t="s">
        <v>403</v>
      </c>
      <c r="E45" s="83">
        <f>E34+E44</f>
        <v>720.93430699725161</v>
      </c>
      <c r="F45" s="78" t="s">
        <v>391</v>
      </c>
      <c r="H45" s="18"/>
      <c r="I45" s="87"/>
      <c r="J45" s="82"/>
      <c r="K45" s="82"/>
      <c r="L45" s="82"/>
      <c r="M45" s="82"/>
    </row>
    <row r="46" spans="3:13" ht="16">
      <c r="C46" s="2"/>
      <c r="D46" s="11"/>
      <c r="H46" s="18"/>
      <c r="I46" s="87"/>
      <c r="J46" s="82"/>
      <c r="K46" s="82"/>
      <c r="L46" s="82"/>
      <c r="M46" s="82"/>
    </row>
    <row r="47" spans="3:13" ht="16">
      <c r="C47" s="2"/>
      <c r="D47" s="11"/>
      <c r="H47" s="18"/>
      <c r="I47" s="88">
        <f>E38</f>
        <v>3.3601291238165132</v>
      </c>
      <c r="J47" s="82"/>
      <c r="K47" s="82"/>
      <c r="L47" s="82"/>
      <c r="M47" s="82"/>
    </row>
    <row r="48" spans="3:13" ht="16">
      <c r="F48" s="17"/>
      <c r="G48" s="18"/>
      <c r="H48" s="18"/>
      <c r="I48" s="87"/>
      <c r="J48" s="89"/>
      <c r="K48" s="85"/>
      <c r="L48" s="82"/>
      <c r="M48" s="82"/>
    </row>
    <row r="49" spans="3:13" ht="17" thickBot="1">
      <c r="F49" s="17"/>
      <c r="G49" s="18"/>
      <c r="I49" s="87"/>
      <c r="J49" s="89"/>
      <c r="K49" s="85"/>
      <c r="L49" s="82"/>
      <c r="M49" s="82"/>
    </row>
    <row r="50" spans="3:13" ht="17" thickBot="1">
      <c r="F50" s="17"/>
      <c r="G50" s="18"/>
      <c r="I50" s="90">
        <f>E29</f>
        <v>6.1420003582192049</v>
      </c>
      <c r="J50" s="89"/>
      <c r="K50" s="91" t="s">
        <v>404</v>
      </c>
      <c r="L50" s="82"/>
      <c r="M50" s="82"/>
    </row>
    <row r="51" spans="3:13" ht="16">
      <c r="C51" s="2"/>
      <c r="D51" s="11"/>
      <c r="E51" s="12"/>
      <c r="F51" s="16"/>
      <c r="G51" s="14"/>
      <c r="I51" s="87"/>
      <c r="J51" s="89"/>
      <c r="K51" s="85"/>
      <c r="L51" s="82"/>
      <c r="M51" s="82"/>
    </row>
    <row r="52" spans="3:13" ht="16">
      <c r="C52" s="2"/>
      <c r="D52" s="11"/>
      <c r="E52" s="12"/>
      <c r="F52" s="3"/>
      <c r="I52" s="87"/>
      <c r="J52" s="89"/>
      <c r="K52" s="85"/>
      <c r="L52" s="82"/>
      <c r="M52" s="82"/>
    </row>
    <row r="53" spans="3:13" ht="16">
      <c r="D53" s="11"/>
      <c r="E53" s="12"/>
      <c r="F53" s="3"/>
      <c r="I53" s="87"/>
      <c r="J53" s="89"/>
      <c r="K53" s="85"/>
      <c r="L53" s="82"/>
      <c r="M53" s="82"/>
    </row>
    <row r="54" spans="3:13" ht="17" thickBot="1">
      <c r="E54" s="9"/>
      <c r="F54" s="8"/>
      <c r="I54" s="87"/>
      <c r="J54" s="89"/>
      <c r="K54" s="95" t="s">
        <v>405</v>
      </c>
      <c r="L54" s="82"/>
      <c r="M54" s="82"/>
    </row>
    <row r="55" spans="3:13" ht="17" thickBot="1">
      <c r="E55" s="9"/>
      <c r="F55" s="8"/>
      <c r="I55" s="92">
        <f>E35</f>
        <v>19.62962962962963</v>
      </c>
      <c r="J55" s="89"/>
      <c r="K55" s="93" t="s">
        <v>406</v>
      </c>
      <c r="L55" s="82"/>
      <c r="M55" s="82"/>
    </row>
    <row r="56" spans="3:13" ht="16">
      <c r="E56" s="9"/>
      <c r="F56" s="8"/>
      <c r="I56" s="87"/>
      <c r="J56" s="89"/>
      <c r="K56" s="95">
        <f>E18</f>
        <v>10.37037037037037</v>
      </c>
      <c r="L56" s="77" t="s">
        <v>367</v>
      </c>
      <c r="M56" s="82"/>
    </row>
    <row r="57" spans="3:13" ht="16">
      <c r="E57" s="9"/>
      <c r="F57" s="8"/>
      <c r="I57" s="87"/>
      <c r="J57" s="89"/>
      <c r="K57" s="85"/>
      <c r="L57" s="82"/>
      <c r="M57" s="82"/>
    </row>
    <row r="58" spans="3:13" ht="16">
      <c r="E58" s="9"/>
      <c r="F58" s="8"/>
      <c r="I58" s="87"/>
      <c r="J58" s="89"/>
      <c r="K58" s="85"/>
      <c r="L58" s="82"/>
      <c r="M58" s="82"/>
    </row>
    <row r="59" spans="3:13" ht="16">
      <c r="E59" s="9"/>
      <c r="F59" s="8"/>
      <c r="I59" s="87"/>
      <c r="J59" s="89"/>
      <c r="K59" s="85"/>
      <c r="L59" s="82"/>
      <c r="M59" s="82"/>
    </row>
    <row r="60" spans="3:13" ht="16">
      <c r="E60" s="9"/>
      <c r="F60" s="8"/>
      <c r="I60" s="87"/>
      <c r="J60" s="89"/>
      <c r="K60" s="85"/>
      <c r="L60" s="82"/>
      <c r="M60" s="82"/>
    </row>
    <row r="61" spans="3:13" ht="16">
      <c r="E61" s="9"/>
      <c r="F61" s="8"/>
      <c r="I61" s="87"/>
      <c r="J61" s="89"/>
      <c r="K61" s="85"/>
      <c r="L61" s="82"/>
      <c r="M61" s="82"/>
    </row>
    <row r="62" spans="3:13" ht="16">
      <c r="E62" s="9"/>
      <c r="F62" s="8"/>
      <c r="I62" s="87"/>
      <c r="J62" s="89"/>
      <c r="K62" s="85"/>
      <c r="L62" s="82"/>
      <c r="M62" s="82"/>
    </row>
    <row r="63" spans="3:13" ht="16">
      <c r="E63" s="9"/>
      <c r="F63" s="8"/>
      <c r="I63" s="87"/>
      <c r="J63" s="89"/>
      <c r="K63" s="85"/>
      <c r="L63" s="82"/>
      <c r="M63" s="82"/>
    </row>
    <row r="64" spans="3:13" ht="16">
      <c r="E64" s="9"/>
      <c r="F64" s="8"/>
      <c r="I64" s="87"/>
      <c r="J64" s="89"/>
      <c r="K64" s="95" t="s">
        <v>407</v>
      </c>
      <c r="L64" s="82"/>
      <c r="M64" s="82"/>
    </row>
    <row r="65" spans="1:13" ht="16">
      <c r="E65" s="9"/>
      <c r="F65" s="8"/>
      <c r="I65" s="82"/>
      <c r="J65" s="89"/>
      <c r="K65" s="98">
        <f>E23</f>
        <v>7.7777777777777777</v>
      </c>
      <c r="L65" s="82"/>
      <c r="M65" s="82"/>
    </row>
    <row r="66" spans="1:13" ht="16">
      <c r="E66" s="9"/>
      <c r="F66" s="8"/>
      <c r="I66" s="82"/>
      <c r="J66" s="89"/>
      <c r="K66" s="85"/>
      <c r="L66" s="82"/>
      <c r="M66" s="82"/>
    </row>
    <row r="67" spans="1:13">
      <c r="E67" s="9"/>
      <c r="F67" s="8"/>
      <c r="J67" s="9"/>
      <c r="K67" s="8"/>
    </row>
    <row r="68" spans="1:13">
      <c r="E68" s="9"/>
      <c r="F68" s="8"/>
      <c r="J68" s="9"/>
      <c r="K68" s="8"/>
    </row>
    <row r="69" spans="1:13" ht="13" thickBot="1">
      <c r="E69" s="9"/>
      <c r="F69" s="8"/>
      <c r="J69" s="9"/>
      <c r="K69" s="8"/>
    </row>
    <row r="70" spans="1:13" ht="19" thickBot="1">
      <c r="E70" s="9"/>
      <c r="F70" s="111"/>
      <c r="G70" s="106"/>
      <c r="H70" s="112" t="s">
        <v>492</v>
      </c>
      <c r="I70" s="106"/>
      <c r="J70" s="106"/>
      <c r="K70" s="106"/>
      <c r="L70" s="113"/>
    </row>
    <row r="71" spans="1:13" ht="17" thickBot="1">
      <c r="E71" s="9"/>
      <c r="G71" s="101"/>
      <c r="H71" s="11"/>
      <c r="I71" s="11"/>
      <c r="J71" s="11"/>
      <c r="K71" s="12"/>
      <c r="L71" s="8"/>
    </row>
    <row r="72" spans="1:13" ht="13">
      <c r="A72"/>
      <c r="C72" s="41"/>
      <c r="F72" s="107" t="s">
        <v>408</v>
      </c>
      <c r="G72" s="107" t="s">
        <v>409</v>
      </c>
      <c r="H72" s="107" t="s">
        <v>410</v>
      </c>
      <c r="I72" s="107" t="s">
        <v>411</v>
      </c>
      <c r="J72" s="107" t="s">
        <v>412</v>
      </c>
      <c r="K72" s="107" t="s">
        <v>413</v>
      </c>
      <c r="L72" s="9"/>
      <c r="M72" s="8"/>
    </row>
    <row r="73" spans="1:13" ht="14" thickBot="1">
      <c r="A73"/>
      <c r="C73" s="41"/>
      <c r="F73" s="108">
        <v>8.7295719844357968</v>
      </c>
      <c r="G73" s="108">
        <v>7.7516778523489931</v>
      </c>
      <c r="H73" s="108">
        <v>41.59370229007633</v>
      </c>
      <c r="I73" s="108">
        <v>14.244446564885497</v>
      </c>
      <c r="J73" s="108">
        <v>3.2800723238095233</v>
      </c>
      <c r="K73" s="109">
        <v>1902.5393474088291</v>
      </c>
      <c r="L73" s="9"/>
      <c r="M73" s="8"/>
    </row>
    <row r="74" spans="1:13" ht="13">
      <c r="A74"/>
      <c r="C74" s="41"/>
      <c r="F74" s="107" t="s">
        <v>414</v>
      </c>
      <c r="G74" s="107" t="s">
        <v>415</v>
      </c>
      <c r="H74" s="107" t="s">
        <v>416</v>
      </c>
      <c r="I74" s="107" t="s">
        <v>417</v>
      </c>
      <c r="J74" s="107" t="s">
        <v>418</v>
      </c>
      <c r="K74" s="107" t="s">
        <v>419</v>
      </c>
      <c r="L74" s="9"/>
      <c r="M74" s="8"/>
    </row>
    <row r="75" spans="1:13" ht="14" thickBot="1">
      <c r="A75"/>
      <c r="C75" s="41"/>
      <c r="F75" s="108">
        <v>5.1069288455587056</v>
      </c>
      <c r="G75" s="108">
        <v>4.2446051862885934</v>
      </c>
      <c r="H75" s="108">
        <v>4.9873356282056305</v>
      </c>
      <c r="I75" s="108">
        <v>1.6037929108123965</v>
      </c>
      <c r="J75" s="108">
        <v>0.61217708564411966</v>
      </c>
      <c r="K75" s="108">
        <v>10.22397666293552</v>
      </c>
      <c r="L75" s="9"/>
      <c r="M75" s="8"/>
    </row>
    <row r="76" spans="1:13" ht="13">
      <c r="A76"/>
      <c r="C76" s="41"/>
      <c r="F76" s="107" t="s">
        <v>420</v>
      </c>
      <c r="G76" s="107" t="s">
        <v>421</v>
      </c>
      <c r="H76" s="107" t="s">
        <v>422</v>
      </c>
      <c r="I76" s="107" t="s">
        <v>423</v>
      </c>
      <c r="J76" s="107" t="s">
        <v>424</v>
      </c>
      <c r="K76" s="107" t="s">
        <v>425</v>
      </c>
      <c r="L76" s="9"/>
      <c r="M76" s="8"/>
    </row>
    <row r="77" spans="1:13" ht="14" thickBot="1">
      <c r="A77"/>
      <c r="C77" s="41"/>
      <c r="F77" s="108">
        <v>7</v>
      </c>
      <c r="G77" s="108">
        <v>7</v>
      </c>
      <c r="H77" s="108">
        <v>40.5</v>
      </c>
      <c r="I77" s="108">
        <v>14</v>
      </c>
      <c r="J77" s="108">
        <v>3.1</v>
      </c>
      <c r="K77" s="109">
        <v>1901</v>
      </c>
      <c r="L77" s="9"/>
      <c r="M77" s="8"/>
    </row>
    <row r="78" spans="1:13" ht="13">
      <c r="A78"/>
      <c r="C78" s="41"/>
      <c r="F78" s="107" t="s">
        <v>426</v>
      </c>
      <c r="G78" s="107" t="s">
        <v>427</v>
      </c>
      <c r="H78" s="107" t="s">
        <v>428</v>
      </c>
      <c r="I78" s="107" t="s">
        <v>429</v>
      </c>
      <c r="J78" s="107" t="s">
        <v>430</v>
      </c>
      <c r="K78" s="107" t="s">
        <v>431</v>
      </c>
      <c r="L78" s="9"/>
      <c r="M78" s="8"/>
    </row>
    <row r="79" spans="1:13" ht="14" thickBot="1">
      <c r="A79"/>
      <c r="C79" s="41"/>
      <c r="F79" s="108">
        <v>45</v>
      </c>
      <c r="G79" s="108">
        <v>45</v>
      </c>
      <c r="H79" s="108">
        <v>60</v>
      </c>
      <c r="I79" s="108">
        <v>22</v>
      </c>
      <c r="J79" s="108">
        <v>5.8</v>
      </c>
      <c r="K79" s="109">
        <v>1984</v>
      </c>
      <c r="L79" s="9"/>
      <c r="M79" s="8"/>
    </row>
    <row r="80" spans="1:13" ht="13">
      <c r="A80"/>
      <c r="C80" s="41"/>
      <c r="F80" s="107" t="s">
        <v>432</v>
      </c>
      <c r="G80" s="107" t="s">
        <v>433</v>
      </c>
      <c r="H80" s="107" t="s">
        <v>434</v>
      </c>
      <c r="I80" s="107" t="s">
        <v>435</v>
      </c>
      <c r="J80" s="107" t="s">
        <v>436</v>
      </c>
      <c r="K80" s="107" t="s">
        <v>437</v>
      </c>
      <c r="L80" s="9"/>
    </row>
    <row r="81" spans="1:13" ht="14" thickBot="1">
      <c r="A81"/>
      <c r="C81" s="41"/>
      <c r="F81" s="108">
        <v>5</v>
      </c>
      <c r="G81" s="108">
        <v>5</v>
      </c>
      <c r="H81" s="108">
        <v>27.1</v>
      </c>
      <c r="I81" s="108">
        <v>8.8000000000000007</v>
      </c>
      <c r="J81" s="108">
        <v>2.1</v>
      </c>
      <c r="K81" s="109">
        <v>1883</v>
      </c>
    </row>
    <row r="82" spans="1:13" ht="14" thickBot="1">
      <c r="B82" s="41"/>
      <c r="C82" s="41"/>
      <c r="D82" s="81" t="s">
        <v>491</v>
      </c>
      <c r="L82" s="9"/>
      <c r="M82" s="8"/>
    </row>
    <row r="83" spans="1:13" ht="17" thickBot="1">
      <c r="E83" s="102"/>
      <c r="F83" s="122" t="s">
        <v>439</v>
      </c>
      <c r="G83" s="103">
        <f>F73/H73</f>
        <v>0.20987725313691419</v>
      </c>
      <c r="H83" s="26"/>
      <c r="I83" s="11"/>
      <c r="J83" s="12"/>
      <c r="K83" s="3"/>
    </row>
    <row r="84" spans="1:13" ht="17" thickBot="1">
      <c r="E84" s="102"/>
      <c r="F84" s="122" t="s">
        <v>441</v>
      </c>
      <c r="G84" s="103">
        <f>F77/H77</f>
        <v>0.1728395061728395</v>
      </c>
      <c r="H84" s="26"/>
      <c r="I84" s="11"/>
      <c r="J84" s="9"/>
      <c r="K84" s="8"/>
    </row>
    <row r="85" spans="1:13" ht="17" thickBot="1">
      <c r="E85" s="102"/>
      <c r="F85" s="122" t="s">
        <v>443</v>
      </c>
      <c r="G85" s="103">
        <f>G73/H73</f>
        <v>0.18636662344430047</v>
      </c>
      <c r="J85" s="9"/>
      <c r="K85" s="8"/>
    </row>
    <row r="86" spans="1:13" ht="17" thickBot="1">
      <c r="E86" s="102"/>
      <c r="F86" s="122" t="s">
        <v>445</v>
      </c>
      <c r="G86" s="103">
        <f>G77/H77</f>
        <v>0.1728395061728395</v>
      </c>
      <c r="J86" s="9"/>
      <c r="K86" s="8"/>
    </row>
    <row r="87" spans="1:13" ht="17" thickBot="1">
      <c r="E87" s="102"/>
      <c r="F87" s="122" t="s">
        <v>447</v>
      </c>
      <c r="G87" s="103">
        <f>F73/I73</f>
        <v>0.61284037569809013</v>
      </c>
      <c r="J87" s="9"/>
      <c r="K87" s="7"/>
    </row>
    <row r="88" spans="1:13" ht="17" thickBot="1">
      <c r="E88" s="102"/>
      <c r="F88" s="122" t="s">
        <v>448</v>
      </c>
      <c r="G88" s="103">
        <f>F77/I77</f>
        <v>0.5</v>
      </c>
      <c r="J88" s="9"/>
      <c r="K88" s="7"/>
    </row>
    <row r="89" spans="1:13" ht="17" thickBot="1">
      <c r="E89" s="102"/>
      <c r="F89" s="123" t="s">
        <v>449</v>
      </c>
      <c r="G89" s="103">
        <f>G73/I73</f>
        <v>0.54418947180846855</v>
      </c>
      <c r="J89" s="9"/>
      <c r="K89" s="7"/>
    </row>
    <row r="90" spans="1:13" ht="17" thickBot="1">
      <c r="E90" s="102"/>
      <c r="F90" s="123" t="s">
        <v>451</v>
      </c>
      <c r="G90" s="103">
        <f>G77/I77</f>
        <v>0.5</v>
      </c>
      <c r="J90" s="9"/>
      <c r="K90" s="7"/>
    </row>
    <row r="91" spans="1:13" ht="13" thickBot="1">
      <c r="G91" s="34"/>
      <c r="K91" s="7"/>
    </row>
    <row r="92" spans="1:13" ht="14" thickBot="1">
      <c r="D92" s="78"/>
      <c r="E92" s="121" t="s">
        <v>454</v>
      </c>
      <c r="F92" s="117">
        <v>1</v>
      </c>
      <c r="G92" s="81" t="s">
        <v>455</v>
      </c>
      <c r="H92" s="78"/>
      <c r="I92" s="78"/>
      <c r="K92" s="7"/>
    </row>
    <row r="93" spans="1:13" ht="14" thickBot="1">
      <c r="D93" s="78"/>
      <c r="E93" s="121" t="s">
        <v>368</v>
      </c>
      <c r="F93" s="118">
        <f>H98*F92</f>
        <v>0.34567901234567899</v>
      </c>
      <c r="G93" s="81" t="s">
        <v>456</v>
      </c>
      <c r="H93" s="78"/>
      <c r="I93" s="78"/>
      <c r="K93" s="7"/>
    </row>
    <row r="94" spans="1:13" ht="14" thickBot="1">
      <c r="D94" s="78"/>
      <c r="E94" s="121" t="s">
        <v>371</v>
      </c>
      <c r="F94" s="118">
        <f>G84</f>
        <v>0.1728395061728395</v>
      </c>
      <c r="G94" s="81" t="s">
        <v>457</v>
      </c>
      <c r="H94" s="78"/>
      <c r="I94" s="78"/>
      <c r="K94" s="7"/>
    </row>
    <row r="95" spans="1:13" ht="14" thickBot="1">
      <c r="D95" s="78"/>
      <c r="E95" s="121" t="s">
        <v>458</v>
      </c>
      <c r="F95" s="117">
        <f>F92+F93</f>
        <v>1.345679012345679</v>
      </c>
      <c r="G95" s="114" t="s">
        <v>459</v>
      </c>
      <c r="H95" s="104"/>
      <c r="I95" s="105"/>
      <c r="K95" s="7"/>
    </row>
    <row r="96" spans="1:13" ht="14" thickBot="1">
      <c r="D96" s="78"/>
      <c r="E96" s="121" t="s">
        <v>374</v>
      </c>
      <c r="F96" s="117">
        <f>F92</f>
        <v>1</v>
      </c>
      <c r="G96" s="114" t="s">
        <v>460</v>
      </c>
      <c r="H96" s="104"/>
      <c r="I96" s="105"/>
      <c r="K96" s="7"/>
    </row>
    <row r="97" spans="4:11" ht="14" thickBot="1">
      <c r="D97" s="78"/>
      <c r="E97" s="121" t="s">
        <v>375</v>
      </c>
      <c r="F97" s="117">
        <f>F93</f>
        <v>0.34567901234567899</v>
      </c>
      <c r="G97" s="114" t="s">
        <v>461</v>
      </c>
      <c r="H97" s="117">
        <f>I73/H73</f>
        <v>0.3424664259397755</v>
      </c>
      <c r="I97" s="81" t="s">
        <v>440</v>
      </c>
      <c r="K97" s="7"/>
    </row>
    <row r="98" spans="4:11" ht="14" thickBot="1">
      <c r="D98" s="78"/>
      <c r="E98" s="121" t="s">
        <v>376</v>
      </c>
      <c r="F98" s="117">
        <v>0.75</v>
      </c>
      <c r="G98" s="81" t="s">
        <v>462</v>
      </c>
      <c r="H98" s="118">
        <f>I77/H77</f>
        <v>0.34567901234567899</v>
      </c>
      <c r="I98" s="81" t="s">
        <v>442</v>
      </c>
      <c r="K98" s="7"/>
    </row>
    <row r="99" spans="4:11" ht="14" thickBot="1">
      <c r="D99" s="78"/>
      <c r="E99" s="121" t="s">
        <v>377</v>
      </c>
      <c r="F99" s="119">
        <v>0.33329999999999999</v>
      </c>
      <c r="G99" s="81" t="s">
        <v>463</v>
      </c>
      <c r="H99" s="117">
        <f>J73/H73</f>
        <v>7.8859830772797124E-2</v>
      </c>
      <c r="I99" s="81" t="s">
        <v>444</v>
      </c>
      <c r="K99" s="7"/>
    </row>
    <row r="100" spans="4:11" ht="14" thickBot="1">
      <c r="D100" s="78"/>
      <c r="E100" s="121" t="s">
        <v>378</v>
      </c>
      <c r="F100" s="117">
        <f>F92+F93</f>
        <v>1.345679012345679</v>
      </c>
      <c r="G100" s="81" t="s">
        <v>464</v>
      </c>
      <c r="H100" s="117">
        <f>J77/H77</f>
        <v>7.6543209876543214E-2</v>
      </c>
      <c r="I100" s="81" t="s">
        <v>446</v>
      </c>
    </row>
    <row r="101" spans="4:11" ht="14" thickBot="1">
      <c r="D101" s="78"/>
      <c r="E101" s="121" t="s">
        <v>382</v>
      </c>
      <c r="F101" s="120">
        <f>E28</f>
        <v>80</v>
      </c>
      <c r="G101" s="81" t="s">
        <v>465</v>
      </c>
      <c r="H101" s="117">
        <f>J73/H73</f>
        <v>7.8859830772797124E-2</v>
      </c>
      <c r="I101" s="115" t="s">
        <v>444</v>
      </c>
    </row>
    <row r="102" spans="4:11" ht="14" thickBot="1">
      <c r="D102" s="78"/>
      <c r="E102" s="121" t="s">
        <v>466</v>
      </c>
      <c r="F102" s="118">
        <f>F92-F93</f>
        <v>0.65432098765432101</v>
      </c>
      <c r="G102" s="81" t="s">
        <v>467</v>
      </c>
      <c r="H102" s="118">
        <f>J77/H77</f>
        <v>7.6543209876543214E-2</v>
      </c>
      <c r="I102" s="115" t="s">
        <v>446</v>
      </c>
    </row>
    <row r="103" spans="4:11" ht="14" thickBot="1">
      <c r="D103" s="78"/>
      <c r="E103" s="121" t="s">
        <v>468</v>
      </c>
      <c r="F103" s="118">
        <f>H102</f>
        <v>7.6543209876543214E-2</v>
      </c>
      <c r="G103" s="81" t="s">
        <v>469</v>
      </c>
      <c r="H103" s="118">
        <f>H102*10</f>
        <v>0.76543209876543217</v>
      </c>
      <c r="I103" s="116" t="s">
        <v>450</v>
      </c>
    </row>
    <row r="104" spans="4:11" ht="14" thickBot="1">
      <c r="D104" s="78"/>
      <c r="E104" s="121" t="s">
        <v>470</v>
      </c>
      <c r="F104" s="118">
        <v>0.76234999999999997</v>
      </c>
      <c r="G104" s="81" t="s">
        <v>471</v>
      </c>
      <c r="H104" s="117">
        <v>1</v>
      </c>
      <c r="I104" s="116" t="s">
        <v>452</v>
      </c>
      <c r="J104" s="4"/>
      <c r="K104" s="4"/>
    </row>
    <row r="105" spans="4:11" ht="14" thickBot="1">
      <c r="D105" s="78"/>
      <c r="E105" s="121" t="s">
        <v>472</v>
      </c>
      <c r="F105" s="117">
        <v>3.6</v>
      </c>
      <c r="G105" s="81" t="s">
        <v>473</v>
      </c>
      <c r="H105" s="117">
        <v>1</v>
      </c>
      <c r="I105" s="81" t="s">
        <v>453</v>
      </c>
    </row>
    <row r="106" spans="4:11" ht="14" thickBot="1">
      <c r="D106" s="78"/>
      <c r="E106" s="121" t="s">
        <v>474</v>
      </c>
      <c r="F106" s="117">
        <v>0.15</v>
      </c>
      <c r="G106" s="81" t="s">
        <v>475</v>
      </c>
      <c r="H106" s="78"/>
      <c r="I106" s="78"/>
    </row>
    <row r="107" spans="4:11" ht="14" thickBot="1">
      <c r="D107" s="78"/>
      <c r="E107" s="121" t="s">
        <v>476</v>
      </c>
      <c r="F107" s="117">
        <v>1.3</v>
      </c>
      <c r="G107" s="81" t="s">
        <v>475</v>
      </c>
      <c r="H107" s="78"/>
      <c r="I107" s="78"/>
    </row>
    <row r="638" spans="4:9">
      <c r="D638" s="19"/>
      <c r="E638" s="19"/>
      <c r="F638" s="19"/>
      <c r="G638" s="19"/>
      <c r="H638" s="40"/>
      <c r="I638" s="40"/>
    </row>
    <row r="639" spans="4:9">
      <c r="D639" s="19"/>
      <c r="E639" s="19"/>
      <c r="F639" s="19"/>
      <c r="G639" s="19"/>
      <c r="H639" s="40"/>
      <c r="I639" s="40"/>
    </row>
    <row r="640" spans="4:9">
      <c r="D640" s="19"/>
      <c r="E640" s="19"/>
      <c r="F640" s="19"/>
      <c r="G640" s="19"/>
      <c r="H640" s="40"/>
      <c r="I640" s="40"/>
    </row>
    <row r="641" spans="4:9">
      <c r="D641" s="19"/>
      <c r="E641" s="19"/>
      <c r="F641" s="19"/>
      <c r="G641" s="19"/>
      <c r="H641" s="40"/>
      <c r="I641" s="40"/>
    </row>
    <row r="642" spans="4:9">
      <c r="D642" s="19"/>
      <c r="E642" s="19"/>
      <c r="F642" s="19"/>
      <c r="G642" s="19"/>
      <c r="H642" s="40"/>
      <c r="I642" s="40"/>
    </row>
    <row r="643" spans="4:9">
      <c r="D643" s="19"/>
      <c r="E643" s="19"/>
      <c r="F643" s="19"/>
      <c r="G643" s="19"/>
      <c r="H643" s="40"/>
      <c r="I643" s="40"/>
    </row>
    <row r="644" spans="4:9">
      <c r="D644" s="19"/>
      <c r="E644" s="19"/>
      <c r="F644" s="19"/>
      <c r="G644" s="19"/>
      <c r="H644" s="40"/>
      <c r="I644" s="40"/>
    </row>
    <row r="645" spans="4:9">
      <c r="D645" s="19"/>
      <c r="E645" s="19"/>
      <c r="F645" s="19"/>
      <c r="G645" s="19"/>
      <c r="H645" s="40"/>
      <c r="I645" s="40"/>
    </row>
    <row r="646" spans="4:9">
      <c r="D646" s="19"/>
      <c r="E646" s="19"/>
      <c r="F646" s="19"/>
      <c r="G646" s="19"/>
      <c r="H646" s="40"/>
      <c r="I646" s="40"/>
    </row>
    <row r="647" spans="4:9">
      <c r="D647" s="19"/>
      <c r="E647" s="19"/>
      <c r="F647" s="19"/>
      <c r="G647" s="19"/>
      <c r="H647" s="40"/>
      <c r="I647" s="40"/>
    </row>
    <row r="648" spans="4:9">
      <c r="D648" s="19"/>
      <c r="E648" s="19"/>
      <c r="F648" s="19"/>
      <c r="G648" s="19"/>
      <c r="H648" s="40"/>
      <c r="I648" s="40"/>
    </row>
    <row r="649" spans="4:9">
      <c r="D649" s="19"/>
      <c r="E649" s="19"/>
      <c r="F649" s="19"/>
      <c r="G649" s="19"/>
      <c r="H649" s="40"/>
      <c r="I649" s="40"/>
    </row>
    <row r="650" spans="4:9">
      <c r="D650" s="19"/>
      <c r="E650" s="19"/>
      <c r="F650" s="19"/>
      <c r="G650" s="19"/>
      <c r="H650" s="40"/>
      <c r="I650" s="40"/>
    </row>
    <row r="651" spans="4:9">
      <c r="D651" s="19"/>
      <c r="E651" s="19"/>
      <c r="F651" s="19"/>
      <c r="G651" s="19"/>
      <c r="H651" s="40"/>
      <c r="I651" s="40"/>
    </row>
    <row r="652" spans="4:9">
      <c r="D652" s="19"/>
      <c r="E652" s="19"/>
      <c r="F652" s="19"/>
      <c r="G652" s="19"/>
      <c r="H652" s="40"/>
      <c r="I652" s="40"/>
    </row>
    <row r="653" spans="4:9">
      <c r="D653" s="19"/>
      <c r="E653" s="19"/>
      <c r="F653" s="19"/>
      <c r="G653" s="19"/>
      <c r="H653" s="40"/>
      <c r="I653" s="40"/>
    </row>
    <row r="654" spans="4:9">
      <c r="D654" s="19"/>
      <c r="E654" s="19"/>
      <c r="F654" s="19"/>
      <c r="G654" s="19"/>
      <c r="H654" s="40"/>
      <c r="I654" s="40"/>
    </row>
    <row r="655" spans="4:9">
      <c r="D655" s="19"/>
      <c r="E655" s="19"/>
      <c r="F655" s="19"/>
      <c r="G655" s="19"/>
      <c r="H655" s="40"/>
      <c r="I655" s="40"/>
    </row>
    <row r="656" spans="4:9">
      <c r="D656" s="19"/>
      <c r="E656" s="19"/>
      <c r="F656" s="19"/>
      <c r="G656" s="19"/>
      <c r="H656" s="40"/>
      <c r="I656" s="40"/>
    </row>
    <row r="657" spans="4:9">
      <c r="D657" s="19"/>
      <c r="E657" s="19"/>
      <c r="F657" s="19"/>
      <c r="G657" s="19"/>
      <c r="H657" s="40"/>
      <c r="I657" s="40"/>
    </row>
    <row r="658" spans="4:9">
      <c r="D658" s="19"/>
      <c r="E658" s="19"/>
      <c r="F658" s="19"/>
      <c r="G658" s="19"/>
      <c r="H658" s="40"/>
      <c r="I658" s="40"/>
    </row>
    <row r="659" spans="4:9">
      <c r="D659" s="19"/>
      <c r="E659" s="19"/>
      <c r="F659" s="19"/>
      <c r="G659" s="19"/>
      <c r="H659" s="40"/>
      <c r="I659" s="40"/>
    </row>
    <row r="660" spans="4:9">
      <c r="D660" s="19"/>
      <c r="E660" s="19"/>
      <c r="F660" s="19"/>
      <c r="G660" s="19"/>
      <c r="H660" s="40"/>
      <c r="I660" s="40"/>
    </row>
    <row r="661" spans="4:9">
      <c r="D661" s="19"/>
      <c r="E661" s="19"/>
      <c r="F661" s="19"/>
      <c r="G661" s="19"/>
      <c r="H661" s="40"/>
      <c r="I661" s="40"/>
    </row>
    <row r="662" spans="4:9">
      <c r="D662" s="19"/>
      <c r="E662" s="19"/>
      <c r="F662" s="19"/>
      <c r="G662" s="19"/>
      <c r="H662" s="40"/>
      <c r="I662" s="40"/>
    </row>
    <row r="663" spans="4:9">
      <c r="D663" s="19"/>
      <c r="E663" s="19"/>
      <c r="F663" s="19"/>
      <c r="G663" s="19"/>
      <c r="H663" s="40"/>
      <c r="I663" s="40"/>
    </row>
    <row r="664" spans="4:9">
      <c r="D664" s="19"/>
      <c r="E664" s="19"/>
      <c r="F664" s="19"/>
      <c r="G664" s="19"/>
      <c r="H664" s="40"/>
      <c r="I664" s="40"/>
    </row>
    <row r="665" spans="4:9">
      <c r="D665" s="19"/>
      <c r="E665" s="19"/>
      <c r="F665" s="19"/>
      <c r="G665" s="19"/>
      <c r="H665" s="40"/>
      <c r="I665" s="40"/>
    </row>
    <row r="666" spans="4:9">
      <c r="D666" s="19"/>
      <c r="E666" s="19"/>
      <c r="F666" s="19"/>
      <c r="G666" s="19"/>
      <c r="H666" s="40"/>
      <c r="I666" s="40"/>
    </row>
    <row r="667" spans="4:9">
      <c r="D667" s="19"/>
      <c r="E667" s="19"/>
      <c r="F667" s="19"/>
      <c r="G667" s="19"/>
      <c r="H667" s="40"/>
      <c r="I667" s="40"/>
    </row>
    <row r="668" spans="4:9">
      <c r="D668" s="19"/>
      <c r="E668" s="19"/>
      <c r="F668" s="19"/>
      <c r="G668" s="19"/>
      <c r="H668" s="40"/>
      <c r="I668" s="40"/>
    </row>
    <row r="669" spans="4:9">
      <c r="D669" s="19"/>
      <c r="E669" s="19"/>
      <c r="F669" s="19"/>
      <c r="G669" s="19"/>
      <c r="H669" s="40"/>
      <c r="I669" s="40"/>
    </row>
    <row r="670" spans="4:9">
      <c r="D670" s="19"/>
      <c r="E670" s="19"/>
      <c r="F670" s="19"/>
      <c r="G670" s="19"/>
      <c r="H670" s="40"/>
      <c r="I670" s="40"/>
    </row>
    <row r="671" spans="4:9">
      <c r="D671" s="19"/>
      <c r="E671" s="19"/>
      <c r="F671" s="19"/>
      <c r="G671" s="19"/>
      <c r="H671" s="40"/>
      <c r="I671" s="40"/>
    </row>
    <row r="672" spans="4:9">
      <c r="D672" s="19"/>
      <c r="E672" s="19"/>
      <c r="F672" s="19"/>
      <c r="G672" s="19"/>
    </row>
    <row r="673" spans="4:7">
      <c r="D673" s="19"/>
      <c r="E673" s="19"/>
      <c r="F673" s="19"/>
      <c r="G673" s="19"/>
    </row>
    <row r="674" spans="4:7">
      <c r="D674" s="19"/>
      <c r="E674" s="19"/>
      <c r="F674" s="19"/>
      <c r="G674" s="19"/>
    </row>
  </sheetData>
  <pageMargins left="0.3" right="0.3" top="0.7" bottom="0.7" header="0.5" footer="0.5"/>
  <pageSetup paperSize="0" scale="65" orientation="portrait" horizontalDpi="4294967292" verticalDpi="4294967292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9"/>
  <sheetViews>
    <sheetView workbookViewId="0">
      <selection activeCell="K24" sqref="K24"/>
    </sheetView>
  </sheetViews>
  <sheetFormatPr baseColWidth="10" defaultRowHeight="12"/>
  <sheetData>
    <row r="1" spans="1:11" ht="17" thickBot="1">
      <c r="A1" s="41"/>
      <c r="C1" s="10"/>
      <c r="D1" s="59"/>
      <c r="E1" s="59"/>
      <c r="F1" s="59"/>
      <c r="G1" s="60" t="s">
        <v>477</v>
      </c>
      <c r="H1" s="59"/>
      <c r="I1" s="59"/>
      <c r="J1" s="59"/>
      <c r="K1" s="61"/>
    </row>
    <row r="2" spans="1:11">
      <c r="A2" s="41"/>
      <c r="G2" s="13" t="s">
        <v>478</v>
      </c>
    </row>
    <row r="3" spans="1:11">
      <c r="A3" s="41"/>
      <c r="G3" s="13" t="s">
        <v>479</v>
      </c>
    </row>
    <row r="4" spans="1:11">
      <c r="A4" s="41"/>
    </row>
    <row r="5" spans="1:11" ht="13" thickBot="1">
      <c r="A5" s="41"/>
      <c r="D5" s="2" t="s">
        <v>480</v>
      </c>
      <c r="E5" s="2" t="s">
        <v>481</v>
      </c>
      <c r="F5" s="2" t="s">
        <v>406</v>
      </c>
      <c r="G5" s="2" t="s">
        <v>482</v>
      </c>
      <c r="H5" s="2" t="s">
        <v>483</v>
      </c>
      <c r="I5" s="2" t="s">
        <v>484</v>
      </c>
      <c r="J5" s="70" t="s">
        <v>485</v>
      </c>
    </row>
    <row r="6" spans="1:11">
      <c r="A6" s="41"/>
      <c r="C6" s="9" t="s">
        <v>486</v>
      </c>
      <c r="D6" s="42">
        <f>Sheet2!D366</f>
        <v>39.132398255813989</v>
      </c>
      <c r="E6" s="43">
        <f>Sheet2!E366</f>
        <v>31.686183431952681</v>
      </c>
      <c r="F6" s="43">
        <f>Sheet2!F366</f>
        <v>12.008023255813951</v>
      </c>
      <c r="G6" s="43">
        <f>Sheet2!G366</f>
        <v>5.054172093023249</v>
      </c>
      <c r="H6" s="43">
        <f>Sheet2!H366/2000</f>
        <v>10.573404970760233</v>
      </c>
      <c r="I6" s="43">
        <f>Sheet2!I366/2000</f>
        <v>4.1266828125000004</v>
      </c>
      <c r="J6" s="45">
        <f>Sheet2!J365</f>
        <v>761.52129629629621</v>
      </c>
    </row>
    <row r="7" spans="1:11">
      <c r="A7" s="41"/>
      <c r="C7" s="9" t="s">
        <v>487</v>
      </c>
      <c r="D7" s="46">
        <f>Sheet2!D367</f>
        <v>37.799999999999997</v>
      </c>
      <c r="E7" s="47">
        <f>Sheet2!E367</f>
        <v>30.1</v>
      </c>
      <c r="F7" s="47">
        <f>Sheet2!F367</f>
        <v>11.9</v>
      </c>
      <c r="G7" s="47">
        <f>Sheet2!G367</f>
        <v>5</v>
      </c>
      <c r="H7" s="47">
        <f>Sheet2!H367/2000</f>
        <v>8.6374999999999993</v>
      </c>
      <c r="I7" s="47">
        <f>Sheet2!I367/2000</f>
        <v>3.5</v>
      </c>
      <c r="J7" s="49">
        <f>Sheet2!J366</f>
        <v>672</v>
      </c>
    </row>
    <row r="8" spans="1:11">
      <c r="A8" s="41"/>
      <c r="C8" s="9" t="s">
        <v>181</v>
      </c>
      <c r="D8" s="46">
        <f>Sheet2!D368</f>
        <v>9.5531788164892291</v>
      </c>
      <c r="E8" s="47">
        <f>Sheet2!E368</f>
        <v>7.7251415007499018</v>
      </c>
      <c r="F8" s="47">
        <f>Sheet2!F368</f>
        <v>2.288023996167408</v>
      </c>
      <c r="G8" s="47">
        <f>Sheet2!G368</f>
        <v>1.3091525650725024</v>
      </c>
      <c r="H8" s="47">
        <f>Sheet2!H368/2000</f>
        <v>8.1302363744772261</v>
      </c>
      <c r="I8" s="47">
        <f>Sheet2!I368/2000</f>
        <v>3.1923509352676578</v>
      </c>
      <c r="J8" s="49">
        <f>Sheet2!J367</f>
        <v>389.71797903462783</v>
      </c>
    </row>
    <row r="9" spans="1:11">
      <c r="A9" s="41"/>
      <c r="C9" s="9" t="s">
        <v>182</v>
      </c>
      <c r="D9" s="46">
        <f>Sheet2!D369</f>
        <v>0.24412454238144968</v>
      </c>
      <c r="E9" s="47">
        <f>Sheet2!E369</f>
        <v>0.24380157734490004</v>
      </c>
      <c r="F9" s="47">
        <f>Sheet2!F369</f>
        <v>0.19054126956821227</v>
      </c>
      <c r="G9" s="47">
        <f>Sheet2!G369</f>
        <v>0.25902413708461752</v>
      </c>
      <c r="H9" s="47">
        <f>Sheet2!H369</f>
        <v>0.76893265669485256</v>
      </c>
      <c r="I9" s="47">
        <f>Sheet2!I369</f>
        <v>0.77358766842894056</v>
      </c>
      <c r="J9" s="49">
        <f>Sheet2!J368</f>
        <v>0.51176241679654166</v>
      </c>
    </row>
    <row r="10" spans="1:11">
      <c r="A10" s="41"/>
      <c r="C10" s="9" t="s">
        <v>183</v>
      </c>
      <c r="D10" s="46">
        <f>Sheet2!D370</f>
        <v>85.9</v>
      </c>
      <c r="E10" s="47">
        <f>Sheet2!E370</f>
        <v>67.7</v>
      </c>
      <c r="F10" s="47">
        <f>Sheet2!F370</f>
        <v>29.3</v>
      </c>
      <c r="G10" s="47">
        <f>Sheet2!G370</f>
        <v>11.6</v>
      </c>
      <c r="H10" s="47">
        <f>Sheet2!H370/2000</f>
        <v>69.75</v>
      </c>
      <c r="I10" s="47">
        <f>Sheet2!I370/2000</f>
        <v>28.5</v>
      </c>
      <c r="J10" s="49">
        <f>Sheet2!J369</f>
        <v>2928</v>
      </c>
    </row>
    <row r="11" spans="1:11">
      <c r="A11" s="41"/>
      <c r="C11" s="9" t="s">
        <v>184</v>
      </c>
      <c r="D11" s="46">
        <f>Sheet2!D371</f>
        <v>20</v>
      </c>
      <c r="E11" s="47">
        <f>Sheet2!E371</f>
        <v>18</v>
      </c>
      <c r="F11" s="47">
        <f>Sheet2!F371</f>
        <v>7.11</v>
      </c>
      <c r="G11" s="47">
        <f>Sheet2!G371</f>
        <v>1.1132</v>
      </c>
      <c r="H11" s="47">
        <f>Sheet2!H371/2000</f>
        <v>0.5</v>
      </c>
      <c r="I11" s="47">
        <f>Sheet2!I371/2000</f>
        <v>0.4</v>
      </c>
      <c r="J11" s="49">
        <f>Sheet2!J370</f>
        <v>212</v>
      </c>
    </row>
    <row r="12" spans="1:11" ht="13" thickBot="1">
      <c r="A12" s="41"/>
      <c r="C12" s="9" t="s">
        <v>185</v>
      </c>
      <c r="D12" s="52">
        <f>Sheet2!D372</f>
        <v>36</v>
      </c>
      <c r="E12" s="53">
        <f>Sheet2!E372</f>
        <v>30</v>
      </c>
      <c r="F12" s="53">
        <f>Sheet2!F372</f>
        <v>10</v>
      </c>
      <c r="G12" s="53">
        <f>Sheet2!G372</f>
        <v>5</v>
      </c>
      <c r="H12" s="53">
        <f>Sheet2!H372/2000</f>
        <v>8.5</v>
      </c>
      <c r="I12" s="53">
        <f>Sheet2!I372/2000</f>
        <v>2</v>
      </c>
      <c r="J12" s="58">
        <f>Sheet2!J371</f>
        <v>524</v>
      </c>
    </row>
    <row r="13" spans="1:11" ht="13" thickBot="1">
      <c r="A13" s="41"/>
      <c r="C13" s="62" t="s">
        <v>438</v>
      </c>
      <c r="D13" s="63">
        <v>344</v>
      </c>
    </row>
    <row r="16" spans="1:11" ht="13" thickBot="1"/>
    <row r="17" spans="1:11" ht="19" thickBot="1">
      <c r="A17" s="41"/>
      <c r="C17" s="125" t="s">
        <v>477</v>
      </c>
      <c r="D17" s="126"/>
      <c r="E17" s="126"/>
      <c r="F17" s="126"/>
      <c r="G17" s="126"/>
      <c r="H17" s="126"/>
      <c r="I17" s="126"/>
      <c r="J17" s="126"/>
      <c r="K17" s="127"/>
    </row>
    <row r="18" spans="1:11">
      <c r="A18" s="41"/>
      <c r="G18" s="13" t="s">
        <v>478</v>
      </c>
    </row>
    <row r="19" spans="1:11" ht="13" thickBot="1">
      <c r="A19" s="41"/>
      <c r="G19" s="13" t="s">
        <v>479</v>
      </c>
    </row>
    <row r="20" spans="1:11" ht="13" thickBot="1">
      <c r="A20" s="41"/>
      <c r="J20" s="64" t="s">
        <v>188</v>
      </c>
    </row>
    <row r="21" spans="1:11" ht="13" thickBot="1">
      <c r="A21" s="41"/>
      <c r="C21" s="9"/>
      <c r="D21" s="64" t="s">
        <v>480</v>
      </c>
      <c r="E21" s="64" t="s">
        <v>481</v>
      </c>
      <c r="F21" s="64" t="s">
        <v>406</v>
      </c>
      <c r="G21" s="64" t="s">
        <v>482</v>
      </c>
      <c r="H21" s="64" t="s">
        <v>186</v>
      </c>
      <c r="I21" s="64" t="s">
        <v>187</v>
      </c>
      <c r="J21" s="66">
        <v>604</v>
      </c>
    </row>
    <row r="22" spans="1:11">
      <c r="A22" s="41">
        <v>1</v>
      </c>
      <c r="C22" s="9" t="s">
        <v>189</v>
      </c>
      <c r="D22" s="42">
        <v>36</v>
      </c>
      <c r="E22" s="43">
        <v>27.6</v>
      </c>
      <c r="F22" s="43">
        <v>11</v>
      </c>
      <c r="G22" s="43">
        <v>4.5999999999999996</v>
      </c>
      <c r="H22" s="65">
        <v>14400</v>
      </c>
      <c r="I22" s="65">
        <v>5000</v>
      </c>
      <c r="J22" s="51">
        <v>700</v>
      </c>
    </row>
    <row r="23" spans="1:11">
      <c r="A23" s="41">
        <v>2</v>
      </c>
      <c r="C23" s="9" t="s">
        <v>190</v>
      </c>
      <c r="D23" s="46">
        <v>38.725000000000001</v>
      </c>
      <c r="E23" s="47">
        <v>29.5</v>
      </c>
      <c r="F23" s="47">
        <v>12</v>
      </c>
      <c r="G23" s="47">
        <v>4.5999999999999996</v>
      </c>
      <c r="H23" s="50">
        <v>20800</v>
      </c>
      <c r="I23" s="50">
        <v>5600</v>
      </c>
      <c r="J23" s="51">
        <v>762</v>
      </c>
    </row>
    <row r="24" spans="1:11">
      <c r="A24" s="41">
        <v>3</v>
      </c>
      <c r="C24" s="9" t="s">
        <v>191</v>
      </c>
      <c r="D24" s="46">
        <v>41.09</v>
      </c>
      <c r="E24" s="47">
        <v>30.1</v>
      </c>
      <c r="F24" s="47">
        <v>11.6</v>
      </c>
      <c r="G24" s="47">
        <v>4.2</v>
      </c>
      <c r="H24" s="50">
        <v>19000</v>
      </c>
      <c r="I24" s="50">
        <v>7100</v>
      </c>
      <c r="J24" s="51">
        <v>485</v>
      </c>
    </row>
    <row r="25" spans="1:11">
      <c r="A25" s="41">
        <v>4</v>
      </c>
      <c r="C25" s="9" t="s">
        <v>192</v>
      </c>
      <c r="D25" s="46">
        <v>30.9</v>
      </c>
      <c r="E25" s="47">
        <v>27.8</v>
      </c>
      <c r="F25" s="47">
        <v>11.4</v>
      </c>
      <c r="G25" s="47">
        <v>3.1</v>
      </c>
      <c r="H25" s="50">
        <v>11100</v>
      </c>
      <c r="I25" s="50">
        <v>4300</v>
      </c>
      <c r="J25" s="51">
        <v>550</v>
      </c>
    </row>
    <row r="26" spans="1:11">
      <c r="A26" s="41">
        <v>5</v>
      </c>
      <c r="C26" s="9" t="s">
        <v>193</v>
      </c>
      <c r="D26" s="46">
        <v>34.9</v>
      </c>
      <c r="E26" s="47">
        <v>29.7</v>
      </c>
      <c r="F26" s="47">
        <v>11.8</v>
      </c>
      <c r="G26" s="47">
        <v>4.2</v>
      </c>
      <c r="H26" s="50">
        <v>15100</v>
      </c>
      <c r="I26" s="50">
        <v>4300</v>
      </c>
      <c r="J26" s="51">
        <v>525</v>
      </c>
    </row>
    <row r="27" spans="1:11">
      <c r="A27" s="41">
        <v>6</v>
      </c>
      <c r="C27" s="9" t="s">
        <v>194</v>
      </c>
      <c r="D27" s="46">
        <v>32</v>
      </c>
      <c r="E27" s="47">
        <v>23.3</v>
      </c>
      <c r="F27" s="47">
        <v>10.6</v>
      </c>
      <c r="G27" s="47">
        <v>3.9</v>
      </c>
      <c r="H27" s="50">
        <v>9600</v>
      </c>
      <c r="I27" s="50">
        <v>4000</v>
      </c>
      <c r="J27" s="51">
        <v>843</v>
      </c>
    </row>
    <row r="28" spans="1:11">
      <c r="A28" s="41">
        <v>7</v>
      </c>
      <c r="C28" s="9" t="s">
        <v>195</v>
      </c>
      <c r="D28" s="46">
        <v>38.4</v>
      </c>
      <c r="E28" s="47">
        <v>33.299999999999997</v>
      </c>
      <c r="F28" s="47">
        <v>12.1</v>
      </c>
      <c r="G28" s="47">
        <v>5.5</v>
      </c>
      <c r="H28" s="50">
        <v>14300</v>
      </c>
      <c r="I28" s="50">
        <v>5180</v>
      </c>
      <c r="J28" s="51">
        <v>799</v>
      </c>
    </row>
    <row r="29" spans="1:11">
      <c r="A29" s="41">
        <v>8</v>
      </c>
      <c r="C29" s="9" t="s">
        <v>196</v>
      </c>
      <c r="D29" s="46">
        <v>41.4</v>
      </c>
      <c r="E29" s="47">
        <v>33.700000000000003</v>
      </c>
      <c r="F29" s="47">
        <v>12.9</v>
      </c>
      <c r="G29" s="47">
        <v>7.2</v>
      </c>
      <c r="H29" s="50">
        <v>16800</v>
      </c>
      <c r="I29" s="50"/>
      <c r="J29" s="51"/>
    </row>
    <row r="30" spans="1:11">
      <c r="A30" s="41">
        <v>9</v>
      </c>
      <c r="C30" s="9" t="s">
        <v>197</v>
      </c>
      <c r="D30" s="46">
        <v>43.8</v>
      </c>
      <c r="E30" s="47">
        <v>36.299999999999997</v>
      </c>
      <c r="F30" s="47">
        <v>13.2</v>
      </c>
      <c r="G30" s="47">
        <v>7.3</v>
      </c>
      <c r="H30" s="50">
        <v>18600</v>
      </c>
      <c r="I30" s="50">
        <v>8700</v>
      </c>
      <c r="J30" s="51">
        <v>1013</v>
      </c>
    </row>
    <row r="31" spans="1:11">
      <c r="A31" s="41">
        <v>10</v>
      </c>
      <c r="C31" s="9" t="s">
        <v>198</v>
      </c>
      <c r="D31" s="46">
        <v>42.9</v>
      </c>
      <c r="E31" s="47">
        <v>36.1</v>
      </c>
      <c r="F31" s="47">
        <v>13.1</v>
      </c>
      <c r="G31" s="47">
        <v>6</v>
      </c>
      <c r="H31" s="50">
        <v>19800</v>
      </c>
      <c r="I31" s="50">
        <v>7055</v>
      </c>
      <c r="J31" s="51"/>
    </row>
    <row r="32" spans="1:11">
      <c r="A32" s="41">
        <v>11</v>
      </c>
      <c r="C32" s="9" t="s">
        <v>199</v>
      </c>
      <c r="D32" s="46">
        <v>46.7</v>
      </c>
      <c r="E32" s="47">
        <v>39.4</v>
      </c>
      <c r="F32" s="47">
        <v>14.1</v>
      </c>
      <c r="G32" s="47">
        <v>7.11</v>
      </c>
      <c r="H32" s="50">
        <v>22000</v>
      </c>
      <c r="I32" s="50">
        <v>10560</v>
      </c>
      <c r="J32" s="51">
        <v>1371</v>
      </c>
    </row>
    <row r="33" spans="1:10">
      <c r="A33" s="41">
        <v>12</v>
      </c>
      <c r="C33" s="9" t="s">
        <v>200</v>
      </c>
      <c r="D33" s="46">
        <v>50.3</v>
      </c>
      <c r="E33" s="47">
        <v>44.6</v>
      </c>
      <c r="F33" s="47">
        <v>15.7</v>
      </c>
      <c r="G33" s="47">
        <v>6</v>
      </c>
      <c r="H33" s="50">
        <v>28660</v>
      </c>
      <c r="I33" s="50">
        <v>10800</v>
      </c>
      <c r="J33" s="51">
        <v>1180</v>
      </c>
    </row>
    <row r="34" spans="1:10">
      <c r="A34" s="41">
        <v>13</v>
      </c>
      <c r="C34" s="9" t="s">
        <v>201</v>
      </c>
      <c r="D34" s="46">
        <v>51.2</v>
      </c>
      <c r="E34" s="47">
        <v>43.1</v>
      </c>
      <c r="F34" s="47">
        <v>14.1</v>
      </c>
      <c r="G34" s="47">
        <v>5.9</v>
      </c>
      <c r="H34" s="50">
        <v>28659</v>
      </c>
      <c r="I34" s="50">
        <v>14329</v>
      </c>
      <c r="J34" s="51">
        <v>867</v>
      </c>
    </row>
    <row r="35" spans="1:10">
      <c r="A35" s="41">
        <v>14</v>
      </c>
      <c r="C35" s="9" t="s">
        <v>202</v>
      </c>
      <c r="D35" s="46">
        <v>42</v>
      </c>
      <c r="E35" s="47">
        <v>33.799999999999997</v>
      </c>
      <c r="F35" s="47">
        <v>13.6</v>
      </c>
      <c r="G35" s="47">
        <v>4.5999999999999996</v>
      </c>
      <c r="H35" s="50">
        <v>23850</v>
      </c>
      <c r="I35" s="50">
        <v>9000</v>
      </c>
      <c r="J35" s="51">
        <v>464</v>
      </c>
    </row>
    <row r="36" spans="1:10">
      <c r="A36" s="41">
        <v>15</v>
      </c>
      <c r="C36" s="9" t="s">
        <v>203</v>
      </c>
      <c r="D36" s="46">
        <v>32.1</v>
      </c>
      <c r="E36" s="47">
        <v>22</v>
      </c>
      <c r="F36" s="47">
        <v>9.5</v>
      </c>
      <c r="G36" s="47">
        <v>4.8</v>
      </c>
      <c r="H36" s="50">
        <v>10800</v>
      </c>
      <c r="I36" s="50">
        <v>3300</v>
      </c>
      <c r="J36" s="51">
        <v>531</v>
      </c>
    </row>
    <row r="37" spans="1:10">
      <c r="A37" s="41">
        <v>16</v>
      </c>
      <c r="C37" s="9" t="s">
        <v>204</v>
      </c>
      <c r="D37" s="46">
        <v>34.799999999999997</v>
      </c>
      <c r="E37" s="47">
        <v>23.9</v>
      </c>
      <c r="F37" s="47">
        <v>10</v>
      </c>
      <c r="G37" s="47">
        <v>5</v>
      </c>
      <c r="H37" s="50">
        <v>12500</v>
      </c>
      <c r="I37" s="50">
        <v>5200</v>
      </c>
      <c r="J37" s="51">
        <v>830</v>
      </c>
    </row>
    <row r="38" spans="1:10">
      <c r="A38" s="41">
        <v>17</v>
      </c>
      <c r="C38" s="9" t="s">
        <v>205</v>
      </c>
      <c r="D38" s="46">
        <v>41.13</v>
      </c>
      <c r="E38" s="47">
        <v>33.4</v>
      </c>
      <c r="F38" s="47">
        <v>12.11</v>
      </c>
      <c r="G38" s="47">
        <v>4.5999999999999996</v>
      </c>
      <c r="H38" s="50">
        <v>26530</v>
      </c>
      <c r="I38" s="50">
        <v>10500</v>
      </c>
      <c r="J38" s="51">
        <v>1125</v>
      </c>
    </row>
    <row r="39" spans="1:10">
      <c r="A39" s="41">
        <v>18</v>
      </c>
      <c r="C39" s="9" t="s">
        <v>206</v>
      </c>
      <c r="D39" s="46">
        <v>45.3</v>
      </c>
      <c r="E39" s="47">
        <v>37.200000000000003</v>
      </c>
      <c r="F39" s="47">
        <v>13.2</v>
      </c>
      <c r="G39" s="47">
        <v>4.1100000000000003</v>
      </c>
      <c r="H39" s="50">
        <v>34660</v>
      </c>
      <c r="I39" s="50">
        <v>15000</v>
      </c>
      <c r="J39" s="51">
        <v>1125</v>
      </c>
    </row>
    <row r="40" spans="1:10">
      <c r="A40" s="41">
        <v>19</v>
      </c>
      <c r="C40" s="9" t="s">
        <v>207</v>
      </c>
      <c r="D40" s="46">
        <v>47.4</v>
      </c>
      <c r="E40" s="47">
        <v>37.299999999999997</v>
      </c>
      <c r="F40" s="47">
        <v>13.2</v>
      </c>
      <c r="G40" s="47">
        <v>4.1100000000000003</v>
      </c>
      <c r="H40" s="50">
        <v>34660</v>
      </c>
      <c r="I40" s="50">
        <v>15000</v>
      </c>
      <c r="J40" s="51">
        <v>1220</v>
      </c>
    </row>
    <row r="41" spans="1:10">
      <c r="A41" s="41">
        <v>20</v>
      </c>
      <c r="C41" s="9" t="s">
        <v>208</v>
      </c>
      <c r="D41" s="46">
        <v>51.1</v>
      </c>
      <c r="E41" s="47">
        <v>42</v>
      </c>
      <c r="F41" s="47">
        <v>15.2</v>
      </c>
      <c r="G41" s="47">
        <v>5.4</v>
      </c>
      <c r="H41" s="50">
        <v>43700</v>
      </c>
      <c r="I41" s="50">
        <v>19500</v>
      </c>
      <c r="J41" s="51">
        <v>1520</v>
      </c>
    </row>
    <row r="42" spans="1:10">
      <c r="A42" s="41">
        <v>21</v>
      </c>
      <c r="C42" s="9" t="s">
        <v>209</v>
      </c>
      <c r="D42" s="46">
        <v>54.5</v>
      </c>
      <c r="E42" s="47">
        <v>45.6</v>
      </c>
      <c r="F42" s="47">
        <v>15.6</v>
      </c>
      <c r="G42" s="47">
        <v>5.4</v>
      </c>
      <c r="H42" s="50">
        <v>54000</v>
      </c>
      <c r="I42" s="50">
        <v>20500</v>
      </c>
      <c r="J42" s="51">
        <v>2244</v>
      </c>
    </row>
    <row r="43" spans="1:10">
      <c r="A43" s="41">
        <v>22</v>
      </c>
      <c r="C43" s="9" t="s">
        <v>210</v>
      </c>
      <c r="D43" s="46">
        <v>71.8</v>
      </c>
      <c r="E43" s="47"/>
      <c r="F43" s="47">
        <v>18.100000000000001</v>
      </c>
      <c r="G43" s="47">
        <v>6.1</v>
      </c>
      <c r="H43" s="50">
        <v>14000</v>
      </c>
      <c r="I43" s="50">
        <v>44000</v>
      </c>
      <c r="J43" s="51">
        <v>458.75</v>
      </c>
    </row>
    <row r="44" spans="1:10">
      <c r="A44" s="41">
        <v>23</v>
      </c>
      <c r="C44" s="9" t="s">
        <v>211</v>
      </c>
      <c r="D44" s="46">
        <v>30</v>
      </c>
      <c r="E44" s="47">
        <v>24.9</v>
      </c>
      <c r="F44" s="47">
        <v>10</v>
      </c>
      <c r="G44" s="47">
        <v>5</v>
      </c>
      <c r="H44" s="50">
        <v>7900</v>
      </c>
      <c r="I44" s="50">
        <v>3650</v>
      </c>
      <c r="J44" s="51">
        <v>514</v>
      </c>
    </row>
    <row r="45" spans="1:10">
      <c r="A45" s="41">
        <v>24</v>
      </c>
      <c r="C45" s="9" t="s">
        <v>212</v>
      </c>
      <c r="D45" s="46">
        <v>32.1</v>
      </c>
      <c r="E45" s="47">
        <v>26.5</v>
      </c>
      <c r="F45" s="47">
        <v>10.6</v>
      </c>
      <c r="G45" s="47">
        <v>5.6</v>
      </c>
      <c r="H45" s="50"/>
      <c r="I45" s="50"/>
      <c r="J45" s="51">
        <v>671</v>
      </c>
    </row>
    <row r="46" spans="1:10">
      <c r="A46" s="41">
        <v>25</v>
      </c>
      <c r="C46" s="9" t="s">
        <v>213</v>
      </c>
      <c r="D46" s="46">
        <v>37.700000000000003</v>
      </c>
      <c r="E46" s="47">
        <v>29.7</v>
      </c>
      <c r="F46" s="47">
        <v>12</v>
      </c>
      <c r="G46" s="47">
        <v>6.1</v>
      </c>
      <c r="H46" s="50">
        <v>14700</v>
      </c>
      <c r="I46" s="50"/>
      <c r="J46" s="51">
        <v>812</v>
      </c>
    </row>
    <row r="47" spans="1:10">
      <c r="A47" s="41">
        <v>26</v>
      </c>
      <c r="C47" s="9" t="s">
        <v>214</v>
      </c>
      <c r="D47" s="46">
        <v>40.9</v>
      </c>
      <c r="E47" s="47">
        <v>33.4</v>
      </c>
      <c r="F47" s="47">
        <v>12.11</v>
      </c>
      <c r="G47" s="47">
        <v>7</v>
      </c>
      <c r="H47" s="50">
        <v>17500</v>
      </c>
      <c r="I47" s="50">
        <v>7980</v>
      </c>
      <c r="J47" s="51">
        <v>909</v>
      </c>
    </row>
    <row r="48" spans="1:10">
      <c r="A48" s="41">
        <v>27</v>
      </c>
      <c r="C48" s="9" t="s">
        <v>215</v>
      </c>
      <c r="D48" s="46">
        <v>44.1</v>
      </c>
      <c r="E48" s="47">
        <v>35.299999999999997</v>
      </c>
      <c r="F48" s="47">
        <v>13.3</v>
      </c>
      <c r="G48" s="47">
        <v>8.6</v>
      </c>
      <c r="H48" s="50">
        <v>22500</v>
      </c>
      <c r="I48" s="50"/>
      <c r="J48" s="51">
        <v>533</v>
      </c>
    </row>
    <row r="49" spans="1:10">
      <c r="A49" s="41">
        <v>28</v>
      </c>
      <c r="C49" s="9" t="s">
        <v>216</v>
      </c>
      <c r="D49" s="46">
        <v>33.6</v>
      </c>
      <c r="E49" s="47">
        <v>27.8</v>
      </c>
      <c r="F49" s="47">
        <v>11.3</v>
      </c>
      <c r="G49" s="47">
        <v>4.5999999999999996</v>
      </c>
      <c r="H49" s="50">
        <v>10500</v>
      </c>
      <c r="I49" s="50">
        <v>2600</v>
      </c>
      <c r="J49" s="51">
        <v>605</v>
      </c>
    </row>
    <row r="50" spans="1:10">
      <c r="A50" s="41">
        <v>29</v>
      </c>
      <c r="C50" s="9" t="s">
        <v>217</v>
      </c>
      <c r="D50" s="46">
        <v>36.299999999999997</v>
      </c>
      <c r="E50" s="47">
        <v>29.2</v>
      </c>
      <c r="F50" s="47">
        <v>11.6</v>
      </c>
      <c r="G50" s="47">
        <v>6.8</v>
      </c>
      <c r="H50" s="50">
        <v>13000</v>
      </c>
      <c r="I50" s="50">
        <v>5590</v>
      </c>
      <c r="J50" s="51">
        <v>766</v>
      </c>
    </row>
    <row r="51" spans="1:10">
      <c r="A51" s="41">
        <v>30</v>
      </c>
      <c r="C51" s="9" t="s">
        <v>218</v>
      </c>
      <c r="D51" s="46">
        <v>39.299999999999997</v>
      </c>
      <c r="E51" s="47">
        <v>32.799999999999997</v>
      </c>
      <c r="F51" s="47">
        <v>12.8</v>
      </c>
      <c r="G51" s="47">
        <v>6.1</v>
      </c>
      <c r="H51" s="50">
        <v>17000</v>
      </c>
      <c r="I51" s="50">
        <v>7200</v>
      </c>
      <c r="J51" s="51">
        <v>480</v>
      </c>
    </row>
    <row r="52" spans="1:10">
      <c r="A52" s="41">
        <v>31</v>
      </c>
      <c r="C52" s="9" t="s">
        <v>219</v>
      </c>
      <c r="D52" s="46">
        <v>33.4</v>
      </c>
      <c r="E52" s="47">
        <v>25</v>
      </c>
      <c r="F52" s="47">
        <v>10.6</v>
      </c>
      <c r="G52" s="47">
        <v>4.1100000000000003</v>
      </c>
      <c r="H52" s="50">
        <v>13500</v>
      </c>
      <c r="I52" s="50">
        <v>5000</v>
      </c>
      <c r="J52" s="51">
        <v>610</v>
      </c>
    </row>
    <row r="53" spans="1:10">
      <c r="A53" s="41">
        <v>32</v>
      </c>
      <c r="C53" s="9" t="s">
        <v>220</v>
      </c>
      <c r="D53" s="46">
        <v>37.299999999999997</v>
      </c>
      <c r="E53" s="47">
        <v>29.2</v>
      </c>
      <c r="F53" s="47">
        <v>12</v>
      </c>
      <c r="G53" s="47">
        <v>6</v>
      </c>
      <c r="H53" s="50">
        <v>19689</v>
      </c>
      <c r="I53" s="50">
        <v>8000</v>
      </c>
      <c r="J53" s="51">
        <v>1060</v>
      </c>
    </row>
    <row r="54" spans="1:10">
      <c r="A54" s="41">
        <v>33</v>
      </c>
      <c r="C54" s="9" t="s">
        <v>221</v>
      </c>
      <c r="D54" s="46">
        <v>44</v>
      </c>
      <c r="E54" s="47">
        <v>36.4</v>
      </c>
      <c r="F54" s="47">
        <v>13.4</v>
      </c>
      <c r="G54" s="47">
        <v>6.6</v>
      </c>
      <c r="H54" s="50">
        <v>37000</v>
      </c>
      <c r="I54" s="50">
        <v>14000</v>
      </c>
      <c r="J54" s="51">
        <v>949</v>
      </c>
    </row>
    <row r="55" spans="1:10">
      <c r="A55" s="41">
        <v>34</v>
      </c>
      <c r="C55" s="9" t="s">
        <v>222</v>
      </c>
      <c r="D55" s="46">
        <v>44</v>
      </c>
      <c r="E55" s="47">
        <v>36.4</v>
      </c>
      <c r="F55" s="47">
        <v>13.4</v>
      </c>
      <c r="G55" s="47">
        <v>6.6</v>
      </c>
      <c r="H55" s="50">
        <v>38000</v>
      </c>
      <c r="I55" s="50">
        <v>14000</v>
      </c>
      <c r="J55" s="51">
        <v>747</v>
      </c>
    </row>
    <row r="56" spans="1:10">
      <c r="A56" s="41">
        <v>35</v>
      </c>
      <c r="C56" s="9" t="s">
        <v>223</v>
      </c>
      <c r="D56" s="46">
        <v>34.6</v>
      </c>
      <c r="E56" s="47">
        <v>26.9</v>
      </c>
      <c r="F56" s="47">
        <v>11.2</v>
      </c>
      <c r="G56" s="47">
        <v>4.0999999999999996</v>
      </c>
      <c r="H56" s="50">
        <v>16900</v>
      </c>
      <c r="I56" s="50">
        <v>5500</v>
      </c>
      <c r="J56" s="51">
        <v>790</v>
      </c>
    </row>
    <row r="57" spans="1:10">
      <c r="A57" s="41">
        <v>36</v>
      </c>
      <c r="C57" s="9" t="s">
        <v>224</v>
      </c>
      <c r="D57" s="46">
        <v>40.799999999999997</v>
      </c>
      <c r="E57" s="47">
        <v>32.6</v>
      </c>
      <c r="F57" s="47">
        <v>12.2</v>
      </c>
      <c r="G57" s="47">
        <v>6</v>
      </c>
      <c r="H57" s="50">
        <v>27500</v>
      </c>
      <c r="I57" s="50">
        <v>9000</v>
      </c>
      <c r="J57" s="51">
        <v>750</v>
      </c>
    </row>
    <row r="58" spans="1:10">
      <c r="A58" s="41">
        <v>37</v>
      </c>
      <c r="C58" s="9" t="s">
        <v>225</v>
      </c>
      <c r="D58" s="46">
        <v>41</v>
      </c>
      <c r="E58" s="47">
        <v>38</v>
      </c>
      <c r="F58" s="47">
        <v>29.3</v>
      </c>
      <c r="G58" s="47">
        <v>11.6</v>
      </c>
      <c r="H58" s="50">
        <v>20000</v>
      </c>
      <c r="I58" s="50">
        <v>7800</v>
      </c>
      <c r="J58" s="51">
        <v>434</v>
      </c>
    </row>
    <row r="59" spans="1:10">
      <c r="A59" s="41">
        <v>38</v>
      </c>
      <c r="C59" s="9" t="s">
        <v>226</v>
      </c>
      <c r="D59" s="46">
        <v>29</v>
      </c>
      <c r="E59" s="47">
        <v>24</v>
      </c>
      <c r="F59" s="47">
        <v>9.3000000000000007</v>
      </c>
      <c r="G59" s="47">
        <v>4.5999999999999996</v>
      </c>
      <c r="H59" s="50">
        <v>8000</v>
      </c>
      <c r="I59" s="50">
        <v>3350</v>
      </c>
      <c r="J59" s="51">
        <v>490</v>
      </c>
    </row>
    <row r="60" spans="1:10">
      <c r="A60" s="41">
        <v>39</v>
      </c>
      <c r="C60" s="9" t="s">
        <v>227</v>
      </c>
      <c r="D60" s="46">
        <v>31.6</v>
      </c>
      <c r="E60" s="47">
        <v>25.8</v>
      </c>
      <c r="F60" s="47">
        <v>10</v>
      </c>
      <c r="G60" s="47">
        <v>5</v>
      </c>
      <c r="H60" s="50">
        <v>9170</v>
      </c>
      <c r="I60" s="50">
        <v>3600</v>
      </c>
      <c r="J60" s="51">
        <v>552.9</v>
      </c>
    </row>
    <row r="61" spans="1:10">
      <c r="A61" s="41">
        <v>40</v>
      </c>
      <c r="C61" s="9" t="s">
        <v>228</v>
      </c>
      <c r="D61" s="46">
        <v>33</v>
      </c>
      <c r="E61" s="47">
        <v>27.6</v>
      </c>
      <c r="F61" s="47">
        <v>11.4</v>
      </c>
      <c r="G61" s="67">
        <v>4.8</v>
      </c>
      <c r="H61" s="50">
        <v>10000</v>
      </c>
      <c r="I61" s="50">
        <v>4330</v>
      </c>
      <c r="J61" s="51">
        <v>515</v>
      </c>
    </row>
    <row r="62" spans="1:10">
      <c r="A62" s="41">
        <v>41</v>
      </c>
      <c r="C62" s="9" t="s">
        <v>229</v>
      </c>
      <c r="D62" s="46">
        <v>33.299999999999997</v>
      </c>
      <c r="E62" s="47">
        <v>26</v>
      </c>
      <c r="F62" s="47">
        <v>10</v>
      </c>
      <c r="G62" s="47">
        <v>5</v>
      </c>
      <c r="H62" s="50">
        <v>9500</v>
      </c>
      <c r="I62" s="50">
        <v>3750</v>
      </c>
      <c r="J62" s="51">
        <v>607</v>
      </c>
    </row>
    <row r="63" spans="1:10">
      <c r="A63" s="41">
        <v>42</v>
      </c>
      <c r="C63" s="9" t="s">
        <v>230</v>
      </c>
      <c r="D63" s="46">
        <v>35</v>
      </c>
      <c r="E63" s="47">
        <v>28.9</v>
      </c>
      <c r="F63" s="47">
        <v>11.3</v>
      </c>
      <c r="G63" s="47">
        <v>6</v>
      </c>
      <c r="H63" s="50">
        <v>13000</v>
      </c>
      <c r="I63" s="50">
        <v>5200</v>
      </c>
      <c r="J63" s="51">
        <v>428</v>
      </c>
    </row>
    <row r="64" spans="1:10">
      <c r="A64" s="41">
        <v>43</v>
      </c>
      <c r="C64" s="9" t="s">
        <v>231</v>
      </c>
      <c r="D64" s="46">
        <v>27.6</v>
      </c>
      <c r="E64" s="47">
        <v>24.4</v>
      </c>
      <c r="F64" s="47">
        <v>10.1</v>
      </c>
      <c r="G64" s="47">
        <v>4</v>
      </c>
      <c r="H64" s="50">
        <v>7200</v>
      </c>
      <c r="I64" s="50">
        <v>3100</v>
      </c>
      <c r="J64" s="51">
        <v>525</v>
      </c>
    </row>
    <row r="65" spans="1:10">
      <c r="A65" s="41">
        <v>44</v>
      </c>
      <c r="C65" s="9" t="s">
        <v>232</v>
      </c>
      <c r="D65" s="46">
        <v>32.6</v>
      </c>
      <c r="E65" s="47">
        <v>29.6</v>
      </c>
      <c r="F65" s="47">
        <v>11.4</v>
      </c>
      <c r="G65" s="47">
        <v>4.5999999999999996</v>
      </c>
      <c r="H65" s="50">
        <v>11400</v>
      </c>
      <c r="I65" s="50">
        <v>5500</v>
      </c>
      <c r="J65" s="51">
        <v>700</v>
      </c>
    </row>
    <row r="66" spans="1:10">
      <c r="A66" s="41">
        <v>45</v>
      </c>
      <c r="C66" s="9" t="s">
        <v>233</v>
      </c>
      <c r="D66" s="46">
        <v>38</v>
      </c>
      <c r="E66" s="47">
        <v>32</v>
      </c>
      <c r="F66" s="47">
        <v>12.8</v>
      </c>
      <c r="G66" s="47">
        <v>5</v>
      </c>
      <c r="H66" s="50">
        <v>22000</v>
      </c>
      <c r="I66" s="50">
        <v>9500</v>
      </c>
      <c r="J66" s="51">
        <v>264</v>
      </c>
    </row>
    <row r="67" spans="1:10">
      <c r="A67" s="41">
        <v>46</v>
      </c>
      <c r="C67" s="9" t="s">
        <v>234</v>
      </c>
      <c r="D67" s="46">
        <v>24.1</v>
      </c>
      <c r="E67" s="47">
        <v>18</v>
      </c>
      <c r="F67" s="47">
        <v>7.3</v>
      </c>
      <c r="G67" s="47">
        <v>3.3</v>
      </c>
      <c r="H67" s="50">
        <v>3850</v>
      </c>
      <c r="I67" s="50">
        <v>1500</v>
      </c>
      <c r="J67" s="51">
        <v>404</v>
      </c>
    </row>
    <row r="68" spans="1:10">
      <c r="A68" s="41">
        <v>47</v>
      </c>
      <c r="C68" s="9" t="s">
        <v>235</v>
      </c>
      <c r="D68" s="46">
        <v>28.12</v>
      </c>
      <c r="E68" s="47">
        <v>22.2</v>
      </c>
      <c r="F68" s="47">
        <v>8.1</v>
      </c>
      <c r="G68" s="47">
        <v>4</v>
      </c>
      <c r="H68" s="50">
        <v>9000</v>
      </c>
      <c r="I68" s="50">
        <v>3500</v>
      </c>
      <c r="J68" s="51">
        <v>437</v>
      </c>
    </row>
    <row r="69" spans="1:10">
      <c r="A69" s="41">
        <v>48</v>
      </c>
      <c r="C69" s="9" t="s">
        <v>236</v>
      </c>
      <c r="D69" s="46">
        <v>30.2</v>
      </c>
      <c r="E69" s="47">
        <v>22.1</v>
      </c>
      <c r="F69" s="47">
        <v>9</v>
      </c>
      <c r="G69" s="47">
        <v>4.2</v>
      </c>
      <c r="H69" s="50">
        <v>10000</v>
      </c>
      <c r="I69" s="50">
        <v>4000</v>
      </c>
      <c r="J69" s="51">
        <v>546</v>
      </c>
    </row>
    <row r="70" spans="1:10">
      <c r="A70" s="41">
        <v>49</v>
      </c>
      <c r="C70" s="9" t="s">
        <v>237</v>
      </c>
      <c r="D70" s="46">
        <v>33.5</v>
      </c>
      <c r="E70" s="47">
        <v>24.6</v>
      </c>
      <c r="F70" s="47">
        <v>10.3</v>
      </c>
      <c r="G70" s="47">
        <v>4.0999999999999996</v>
      </c>
      <c r="H70" s="50">
        <v>13300</v>
      </c>
      <c r="I70" s="50">
        <v>5500</v>
      </c>
      <c r="J70" s="51">
        <v>622</v>
      </c>
    </row>
    <row r="71" spans="1:10">
      <c r="A71" s="41">
        <v>50</v>
      </c>
      <c r="C71" s="9" t="s">
        <v>238</v>
      </c>
      <c r="D71" s="46">
        <v>36.1</v>
      </c>
      <c r="E71" s="47">
        <v>27</v>
      </c>
      <c r="F71" s="47">
        <v>10.8</v>
      </c>
      <c r="G71" s="47">
        <v>5</v>
      </c>
      <c r="H71" s="50">
        <v>16100</v>
      </c>
      <c r="I71" s="50">
        <v>6050</v>
      </c>
      <c r="J71" s="51">
        <v>936</v>
      </c>
    </row>
    <row r="72" spans="1:10">
      <c r="A72" s="41">
        <v>51</v>
      </c>
      <c r="C72" s="9" t="s">
        <v>239</v>
      </c>
      <c r="D72" s="46">
        <v>45.3</v>
      </c>
      <c r="E72" s="47">
        <v>33.6</v>
      </c>
      <c r="F72" s="47">
        <v>13</v>
      </c>
      <c r="G72" s="47">
        <v>6.3</v>
      </c>
      <c r="H72" s="50">
        <v>24000</v>
      </c>
      <c r="I72" s="50">
        <v>9400</v>
      </c>
      <c r="J72" s="51">
        <v>212</v>
      </c>
    </row>
    <row r="73" spans="1:10">
      <c r="A73" s="41">
        <v>52</v>
      </c>
      <c r="C73" s="9" t="s">
        <v>240</v>
      </c>
      <c r="D73" s="46">
        <v>21.6</v>
      </c>
      <c r="E73" s="47">
        <v>19.399999999999999</v>
      </c>
      <c r="F73" s="47">
        <v>7.8</v>
      </c>
      <c r="G73" s="67">
        <v>1.8</v>
      </c>
      <c r="H73" s="68">
        <v>2490</v>
      </c>
      <c r="I73" s="68">
        <v>800</v>
      </c>
      <c r="J73" s="51">
        <v>270</v>
      </c>
    </row>
    <row r="74" spans="1:10">
      <c r="A74" s="41">
        <v>53</v>
      </c>
      <c r="C74" s="9" t="s">
        <v>241</v>
      </c>
      <c r="D74" s="46">
        <v>25</v>
      </c>
      <c r="E74" s="47">
        <v>22.2</v>
      </c>
      <c r="F74" s="47">
        <v>8</v>
      </c>
      <c r="G74" s="47">
        <v>2.1</v>
      </c>
      <c r="H74" s="50">
        <v>4550</v>
      </c>
      <c r="I74" s="50">
        <v>1900</v>
      </c>
      <c r="J74" s="51">
        <v>340</v>
      </c>
    </row>
    <row r="75" spans="1:10">
      <c r="A75" s="41">
        <v>54</v>
      </c>
      <c r="C75" s="9" t="s">
        <v>242</v>
      </c>
      <c r="D75" s="46">
        <v>26.1</v>
      </c>
      <c r="E75" s="47">
        <v>21.9</v>
      </c>
      <c r="F75" s="47">
        <v>8.1</v>
      </c>
      <c r="G75" s="47">
        <v>4</v>
      </c>
      <c r="H75" s="50">
        <v>5650</v>
      </c>
      <c r="I75" s="50">
        <v>2650</v>
      </c>
      <c r="J75" s="51">
        <v>446</v>
      </c>
    </row>
    <row r="76" spans="1:10">
      <c r="A76" s="41">
        <v>55</v>
      </c>
      <c r="C76" s="9" t="s">
        <v>243</v>
      </c>
      <c r="D76" s="46">
        <v>29.1</v>
      </c>
      <c r="E76" s="47">
        <v>25</v>
      </c>
      <c r="F76" s="47">
        <v>10.1</v>
      </c>
      <c r="G76" s="47">
        <v>5.3</v>
      </c>
      <c r="H76" s="50">
        <v>10200</v>
      </c>
      <c r="I76" s="50">
        <v>4200</v>
      </c>
      <c r="J76" s="51">
        <v>982</v>
      </c>
    </row>
    <row r="77" spans="1:10">
      <c r="A77" s="41">
        <v>56</v>
      </c>
      <c r="C77" s="9" t="s">
        <v>244</v>
      </c>
      <c r="D77" s="46">
        <v>37.6</v>
      </c>
      <c r="E77" s="47">
        <v>31.7</v>
      </c>
      <c r="F77" s="47">
        <v>12.5</v>
      </c>
      <c r="G77" s="47">
        <v>4.5999999999999996</v>
      </c>
      <c r="H77" s="50">
        <v>19730</v>
      </c>
      <c r="I77" s="50">
        <v>6950</v>
      </c>
      <c r="J77" s="51">
        <v>1105</v>
      </c>
    </row>
    <row r="78" spans="1:10">
      <c r="A78" s="41">
        <v>57</v>
      </c>
      <c r="C78" s="9" t="s">
        <v>245</v>
      </c>
      <c r="D78" s="46">
        <v>39.700000000000003</v>
      </c>
      <c r="E78" s="47">
        <v>32.9</v>
      </c>
      <c r="F78" s="47">
        <v>13.5</v>
      </c>
      <c r="G78" s="47">
        <v>5.3</v>
      </c>
      <c r="H78" s="50">
        <v>21111</v>
      </c>
      <c r="I78" s="50">
        <v>8000</v>
      </c>
      <c r="J78" s="51"/>
    </row>
    <row r="79" spans="1:10">
      <c r="A79" s="41">
        <v>58</v>
      </c>
      <c r="C79" s="9" t="s">
        <v>246</v>
      </c>
      <c r="D79" s="46">
        <v>44.2</v>
      </c>
      <c r="E79" s="47">
        <v>34.1</v>
      </c>
      <c r="F79" s="47">
        <v>13.6</v>
      </c>
      <c r="G79" s="47">
        <v>6.3</v>
      </c>
      <c r="H79" s="50">
        <v>29000</v>
      </c>
      <c r="I79" s="50">
        <v>9200</v>
      </c>
      <c r="J79" s="51">
        <v>526</v>
      </c>
    </row>
    <row r="80" spans="1:10">
      <c r="A80" s="41">
        <v>59</v>
      </c>
      <c r="C80" s="9" t="s">
        <v>247</v>
      </c>
      <c r="D80" s="46">
        <v>34.799999999999997</v>
      </c>
      <c r="E80" s="47">
        <v>30</v>
      </c>
      <c r="F80" s="47">
        <v>11.6</v>
      </c>
      <c r="G80" s="47">
        <v>4.5999999999999996</v>
      </c>
      <c r="H80" s="50">
        <v>13800</v>
      </c>
      <c r="I80" s="50">
        <v>4200</v>
      </c>
      <c r="J80" s="51">
        <v>670</v>
      </c>
    </row>
    <row r="81" spans="1:10">
      <c r="A81" s="41">
        <v>60</v>
      </c>
      <c r="C81" s="9" t="s">
        <v>248</v>
      </c>
      <c r="D81" s="46">
        <v>39.1</v>
      </c>
      <c r="E81" s="47">
        <v>34</v>
      </c>
      <c r="F81" s="47">
        <v>12.1</v>
      </c>
      <c r="G81" s="47">
        <v>6</v>
      </c>
      <c r="H81" s="50">
        <v>28800</v>
      </c>
      <c r="I81" s="50">
        <v>7200</v>
      </c>
      <c r="J81" s="51">
        <v>565</v>
      </c>
    </row>
    <row r="82" spans="1:10">
      <c r="A82" s="41">
        <v>61</v>
      </c>
      <c r="C82" s="9" t="s">
        <v>249</v>
      </c>
      <c r="D82" s="46">
        <v>34.1</v>
      </c>
      <c r="E82" s="47">
        <v>27.1</v>
      </c>
      <c r="F82" s="47">
        <v>11.2</v>
      </c>
      <c r="G82" s="47">
        <v>5.4</v>
      </c>
      <c r="H82" s="50">
        <v>14300</v>
      </c>
      <c r="I82" s="50">
        <v>5200</v>
      </c>
      <c r="J82" s="51">
        <v>785</v>
      </c>
    </row>
    <row r="83" spans="1:10">
      <c r="A83" s="41">
        <v>62</v>
      </c>
      <c r="C83" s="9" t="s">
        <v>250</v>
      </c>
      <c r="D83" s="46">
        <v>40.1</v>
      </c>
      <c r="E83" s="47">
        <v>32.6</v>
      </c>
      <c r="F83" s="47">
        <v>12.8</v>
      </c>
      <c r="G83" s="47">
        <v>4.4000000000000004</v>
      </c>
      <c r="H83" s="50">
        <v>23000</v>
      </c>
      <c r="I83" s="50">
        <v>9000</v>
      </c>
      <c r="J83" s="51">
        <v>832</v>
      </c>
    </row>
    <row r="84" spans="1:10">
      <c r="A84" s="41">
        <v>63</v>
      </c>
      <c r="C84" s="9" t="s">
        <v>251</v>
      </c>
      <c r="D84" s="46">
        <v>42.9</v>
      </c>
      <c r="E84" s="47"/>
      <c r="F84" s="47">
        <v>13.2</v>
      </c>
      <c r="G84" s="47">
        <v>5</v>
      </c>
      <c r="H84" s="50">
        <v>34000</v>
      </c>
      <c r="I84" s="50"/>
      <c r="J84" s="51">
        <v>880</v>
      </c>
    </row>
    <row r="85" spans="1:10">
      <c r="A85" s="41">
        <v>64</v>
      </c>
      <c r="C85" s="9" t="s">
        <v>252</v>
      </c>
      <c r="D85" s="46">
        <v>43.9</v>
      </c>
      <c r="E85" s="47">
        <v>37.799999999999997</v>
      </c>
      <c r="F85" s="47">
        <v>13.3</v>
      </c>
      <c r="G85" s="47">
        <v>6</v>
      </c>
      <c r="H85" s="50">
        <v>27200</v>
      </c>
      <c r="I85" s="50">
        <v>11400</v>
      </c>
      <c r="J85" s="51">
        <v>1133</v>
      </c>
    </row>
    <row r="86" spans="1:10">
      <c r="A86" s="41">
        <v>65</v>
      </c>
      <c r="C86" s="9" t="s">
        <v>253</v>
      </c>
      <c r="D86" s="46">
        <v>50.1</v>
      </c>
      <c r="E86" s="47">
        <v>44</v>
      </c>
      <c r="F86" s="47">
        <v>12</v>
      </c>
      <c r="G86" s="47">
        <v>4.0999999999999996</v>
      </c>
      <c r="H86" s="50">
        <v>28000</v>
      </c>
      <c r="I86" s="50">
        <v>12000</v>
      </c>
      <c r="J86" s="51">
        <v>1218</v>
      </c>
    </row>
    <row r="87" spans="1:10">
      <c r="A87" s="41">
        <v>66</v>
      </c>
      <c r="C87" s="9" t="s">
        <v>254</v>
      </c>
      <c r="D87" s="46">
        <v>56.8</v>
      </c>
      <c r="E87" s="47">
        <v>44</v>
      </c>
      <c r="F87" s="47">
        <v>13</v>
      </c>
      <c r="G87" s="47">
        <v>5</v>
      </c>
      <c r="H87" s="50">
        <v>37000</v>
      </c>
      <c r="I87" s="50">
        <v>16900</v>
      </c>
      <c r="J87" s="51">
        <v>424</v>
      </c>
    </row>
    <row r="88" spans="1:10">
      <c r="A88" s="41">
        <v>67</v>
      </c>
      <c r="C88" s="9" t="s">
        <v>255</v>
      </c>
      <c r="D88" s="46">
        <v>28.7</v>
      </c>
      <c r="E88" s="47">
        <v>23.2</v>
      </c>
      <c r="F88" s="47">
        <v>10</v>
      </c>
      <c r="G88" s="47">
        <v>4.8</v>
      </c>
      <c r="H88" s="50">
        <v>8000</v>
      </c>
      <c r="I88" s="50">
        <v>3500</v>
      </c>
      <c r="J88" s="51">
        <v>852</v>
      </c>
    </row>
    <row r="89" spans="1:10">
      <c r="A89" s="41">
        <v>68</v>
      </c>
      <c r="C89" s="9" t="s">
        <v>256</v>
      </c>
      <c r="D89" s="46">
        <v>43.9</v>
      </c>
      <c r="E89" s="47">
        <v>32.799999999999997</v>
      </c>
      <c r="F89" s="47">
        <v>12.4</v>
      </c>
      <c r="G89" s="47">
        <v>7</v>
      </c>
      <c r="H89" s="50">
        <v>22200</v>
      </c>
      <c r="I89" s="50">
        <v>10300</v>
      </c>
      <c r="J89" s="51">
        <v>694</v>
      </c>
    </row>
    <row r="90" spans="1:10">
      <c r="A90" s="41">
        <v>69</v>
      </c>
      <c r="C90" s="9" t="s">
        <v>257</v>
      </c>
      <c r="D90" s="46">
        <v>45.3</v>
      </c>
      <c r="E90" s="47">
        <v>34.799999999999997</v>
      </c>
      <c r="F90" s="47">
        <v>12.4</v>
      </c>
      <c r="G90" s="47">
        <v>7.3</v>
      </c>
      <c r="H90" s="50">
        <v>25000</v>
      </c>
      <c r="I90" s="50">
        <v>10300</v>
      </c>
      <c r="J90" s="51">
        <v>408</v>
      </c>
    </row>
    <row r="91" spans="1:10">
      <c r="A91" s="41">
        <v>70</v>
      </c>
      <c r="C91" s="9" t="s">
        <v>258</v>
      </c>
      <c r="D91" s="46">
        <v>27.5</v>
      </c>
      <c r="E91" s="47">
        <v>21.8</v>
      </c>
      <c r="F91" s="47">
        <v>9</v>
      </c>
      <c r="G91" s="47">
        <v>4.5</v>
      </c>
      <c r="H91" s="50">
        <v>5730</v>
      </c>
      <c r="I91" s="50">
        <v>2468</v>
      </c>
      <c r="J91" s="51">
        <v>438</v>
      </c>
    </row>
    <row r="92" spans="1:10">
      <c r="A92" s="41">
        <v>71</v>
      </c>
      <c r="C92" s="9" t="s">
        <v>259</v>
      </c>
      <c r="D92" s="46">
        <v>32.799999999999997</v>
      </c>
      <c r="E92" s="47">
        <v>25.1</v>
      </c>
      <c r="F92" s="47">
        <v>10.4</v>
      </c>
      <c r="G92" s="47">
        <v>5.3</v>
      </c>
      <c r="H92" s="50">
        <v>9370</v>
      </c>
      <c r="I92" s="50">
        <v>4740</v>
      </c>
      <c r="J92" s="51">
        <v>648</v>
      </c>
    </row>
    <row r="93" spans="1:10">
      <c r="A93" s="41">
        <v>72</v>
      </c>
      <c r="C93" s="9" t="s">
        <v>260</v>
      </c>
      <c r="D93" s="46">
        <v>38</v>
      </c>
      <c r="E93" s="47">
        <v>27.8</v>
      </c>
      <c r="F93" s="47">
        <v>11.3</v>
      </c>
      <c r="G93" s="47">
        <v>6.6</v>
      </c>
      <c r="H93" s="50">
        <v>16850</v>
      </c>
      <c r="I93" s="50">
        <v>7280</v>
      </c>
      <c r="J93" s="51">
        <v>676</v>
      </c>
    </row>
    <row r="94" spans="1:10">
      <c r="A94" s="41">
        <v>73</v>
      </c>
      <c r="C94" s="9" t="s">
        <v>261</v>
      </c>
      <c r="D94" s="46">
        <v>39.9</v>
      </c>
      <c r="E94" s="47">
        <v>27.8</v>
      </c>
      <c r="F94" s="47">
        <v>11.3</v>
      </c>
      <c r="G94" s="47">
        <v>6.6</v>
      </c>
      <c r="H94" s="50">
        <v>17190</v>
      </c>
      <c r="I94" s="50">
        <v>7280</v>
      </c>
      <c r="J94" s="51">
        <v>1153</v>
      </c>
    </row>
    <row r="95" spans="1:10">
      <c r="A95" s="41">
        <v>74</v>
      </c>
      <c r="C95" s="9" t="s">
        <v>262</v>
      </c>
      <c r="D95" s="46">
        <v>46</v>
      </c>
      <c r="E95" s="47">
        <v>36.9</v>
      </c>
      <c r="F95" s="47">
        <v>13.1</v>
      </c>
      <c r="G95" s="47">
        <v>5.9</v>
      </c>
      <c r="H95" s="50">
        <v>27000</v>
      </c>
      <c r="I95" s="50">
        <v>10400</v>
      </c>
      <c r="J95" s="51">
        <v>503</v>
      </c>
    </row>
    <row r="96" spans="1:10">
      <c r="A96" s="41">
        <v>75</v>
      </c>
      <c r="C96" s="9" t="s">
        <v>263</v>
      </c>
      <c r="D96" s="46">
        <v>35.299999999999997</v>
      </c>
      <c r="E96" s="47">
        <v>27.6</v>
      </c>
      <c r="F96" s="47">
        <v>10.1</v>
      </c>
      <c r="G96" s="47">
        <v>5.6</v>
      </c>
      <c r="H96" s="50">
        <v>15260</v>
      </c>
      <c r="I96" s="50">
        <v>5960</v>
      </c>
      <c r="J96" s="51">
        <v>661</v>
      </c>
    </row>
    <row r="97" spans="1:10">
      <c r="A97" s="41">
        <v>76</v>
      </c>
      <c r="C97" s="9" t="s">
        <v>264</v>
      </c>
      <c r="D97" s="46">
        <v>40.6</v>
      </c>
      <c r="E97" s="47">
        <v>31.8</v>
      </c>
      <c r="F97" s="47">
        <v>11.3</v>
      </c>
      <c r="G97" s="47">
        <v>4.0999999999999996</v>
      </c>
      <c r="H97" s="50">
        <v>20700</v>
      </c>
      <c r="I97" s="50">
        <v>9700</v>
      </c>
      <c r="J97" s="51"/>
    </row>
    <row r="98" spans="1:10">
      <c r="A98" s="41">
        <v>77</v>
      </c>
      <c r="C98" s="9" t="s">
        <v>265</v>
      </c>
      <c r="D98" s="46">
        <v>45.3</v>
      </c>
      <c r="E98" s="47">
        <v>34.6</v>
      </c>
      <c r="F98" s="47">
        <v>12.4</v>
      </c>
      <c r="G98" s="47">
        <v>4.1100000000000003</v>
      </c>
      <c r="H98" s="50">
        <v>5000</v>
      </c>
      <c r="I98" s="50">
        <v>12300</v>
      </c>
      <c r="J98" s="51">
        <v>1130</v>
      </c>
    </row>
    <row r="99" spans="1:10">
      <c r="A99" s="41">
        <v>78</v>
      </c>
      <c r="C99" s="9" t="s">
        <v>266</v>
      </c>
      <c r="D99" s="46">
        <v>58.1</v>
      </c>
      <c r="E99" s="47">
        <v>53.1</v>
      </c>
      <c r="F99" s="47">
        <v>13.6</v>
      </c>
      <c r="G99" s="47">
        <v>5.8</v>
      </c>
      <c r="H99" s="50">
        <v>39000</v>
      </c>
      <c r="I99" s="50"/>
      <c r="J99" s="51">
        <v>1150</v>
      </c>
    </row>
    <row r="100" spans="1:10">
      <c r="A100" s="41">
        <v>79</v>
      </c>
      <c r="C100" s="9" t="s">
        <v>267</v>
      </c>
      <c r="D100" s="46">
        <v>61.6</v>
      </c>
      <c r="E100" s="47">
        <v>56.3</v>
      </c>
      <c r="F100" s="47">
        <v>14.5</v>
      </c>
      <c r="G100" s="47">
        <v>6.3</v>
      </c>
      <c r="H100" s="50">
        <v>45000</v>
      </c>
      <c r="I100" s="50">
        <v>15300</v>
      </c>
      <c r="J100" s="51">
        <v>1610</v>
      </c>
    </row>
    <row r="101" spans="1:10">
      <c r="A101" s="41">
        <v>80</v>
      </c>
      <c r="C101" s="9" t="s">
        <v>268</v>
      </c>
      <c r="D101" s="46">
        <v>73.2</v>
      </c>
      <c r="E101" s="47">
        <v>66.599999999999994</v>
      </c>
      <c r="F101" s="47">
        <v>14.8</v>
      </c>
      <c r="G101" s="47">
        <v>7</v>
      </c>
      <c r="H101" s="50">
        <v>74500</v>
      </c>
      <c r="I101" s="50"/>
      <c r="J101" s="51">
        <v>593</v>
      </c>
    </row>
    <row r="102" spans="1:10">
      <c r="A102" s="41">
        <v>81</v>
      </c>
      <c r="C102" s="9" t="s">
        <v>269</v>
      </c>
      <c r="D102" s="46">
        <v>35.6</v>
      </c>
      <c r="E102" s="47">
        <v>25.1</v>
      </c>
      <c r="F102" s="47">
        <v>11</v>
      </c>
      <c r="G102" s="47">
        <v>4.9000000000000004</v>
      </c>
      <c r="H102" s="50">
        <v>17000</v>
      </c>
      <c r="I102" s="50">
        <v>5500</v>
      </c>
      <c r="J102" s="51">
        <v>761</v>
      </c>
    </row>
    <row r="103" spans="1:10">
      <c r="A103" s="41">
        <v>82</v>
      </c>
      <c r="C103" s="9" t="s">
        <v>270</v>
      </c>
      <c r="D103" s="46">
        <v>41.9</v>
      </c>
      <c r="E103" s="47">
        <v>29</v>
      </c>
      <c r="F103" s="47">
        <v>11.1</v>
      </c>
      <c r="G103" s="47">
        <v>4.1100000000000003</v>
      </c>
      <c r="H103" s="50">
        <v>19500</v>
      </c>
      <c r="I103" s="50">
        <v>8000</v>
      </c>
      <c r="J103" s="51">
        <v>1114</v>
      </c>
    </row>
    <row r="104" spans="1:10">
      <c r="A104" s="41">
        <v>83</v>
      </c>
      <c r="C104" s="9" t="s">
        <v>271</v>
      </c>
      <c r="D104" s="46">
        <v>50.6</v>
      </c>
      <c r="E104" s="47">
        <v>35.9</v>
      </c>
      <c r="F104" s="47">
        <v>14</v>
      </c>
      <c r="G104" s="47">
        <v>5.1100000000000003</v>
      </c>
      <c r="H104" s="50">
        <v>39000</v>
      </c>
      <c r="I104" s="50">
        <v>12000</v>
      </c>
      <c r="J104" s="51">
        <v>470</v>
      </c>
    </row>
    <row r="105" spans="1:10">
      <c r="A105" s="41">
        <v>84</v>
      </c>
      <c r="C105" s="9" t="s">
        <v>272</v>
      </c>
      <c r="D105" s="46">
        <v>32</v>
      </c>
      <c r="E105" s="47">
        <v>25.3</v>
      </c>
      <c r="F105" s="47">
        <v>9.9</v>
      </c>
      <c r="G105" s="47">
        <v>3.6</v>
      </c>
      <c r="H105" s="50">
        <v>11700</v>
      </c>
      <c r="I105" s="50">
        <v>5300</v>
      </c>
      <c r="J105" s="51">
        <v>539.5</v>
      </c>
    </row>
    <row r="106" spans="1:10">
      <c r="A106" s="41">
        <v>85</v>
      </c>
      <c r="C106" s="9" t="s">
        <v>273</v>
      </c>
      <c r="D106" s="46">
        <v>32.700000000000003</v>
      </c>
      <c r="E106" s="47">
        <v>27.6</v>
      </c>
      <c r="F106" s="47">
        <v>11.6</v>
      </c>
      <c r="G106" s="47">
        <v>4.5999999999999996</v>
      </c>
      <c r="H106" s="50">
        <v>11350</v>
      </c>
      <c r="I106" s="50">
        <v>4600</v>
      </c>
      <c r="J106" s="51">
        <v>671</v>
      </c>
    </row>
    <row r="107" spans="1:10">
      <c r="A107" s="41">
        <v>86</v>
      </c>
      <c r="C107" s="9" t="s">
        <v>274</v>
      </c>
      <c r="D107" s="46">
        <v>35.5</v>
      </c>
      <c r="E107" s="47">
        <v>29.6</v>
      </c>
      <c r="F107" s="47">
        <v>12.2</v>
      </c>
      <c r="G107" s="47">
        <v>4.1100000000000003</v>
      </c>
      <c r="H107" s="50">
        <v>13250</v>
      </c>
      <c r="I107" s="50">
        <v>5630</v>
      </c>
      <c r="J107" s="51">
        <v>580</v>
      </c>
    </row>
    <row r="108" spans="1:10">
      <c r="A108" s="41">
        <v>87</v>
      </c>
      <c r="C108" s="9" t="s">
        <v>275</v>
      </c>
      <c r="D108" s="46">
        <v>37.5</v>
      </c>
      <c r="E108" s="47">
        <v>30</v>
      </c>
      <c r="F108" s="47">
        <v>11.7</v>
      </c>
      <c r="G108" s="47">
        <v>4.5999999999999996</v>
      </c>
      <c r="H108" s="50">
        <v>20000</v>
      </c>
      <c r="I108" s="50">
        <v>8000</v>
      </c>
      <c r="J108" s="51">
        <v>704</v>
      </c>
    </row>
    <row r="109" spans="1:10">
      <c r="A109" s="41">
        <v>88</v>
      </c>
      <c r="C109" s="9" t="s">
        <v>276</v>
      </c>
      <c r="D109" s="46">
        <v>38.299999999999997</v>
      </c>
      <c r="E109" s="47">
        <v>32</v>
      </c>
      <c r="F109" s="47">
        <v>12.6</v>
      </c>
      <c r="G109" s="47">
        <v>4.1100000000000003</v>
      </c>
      <c r="H109" s="50">
        <v>17600</v>
      </c>
      <c r="I109" s="50">
        <v>8800</v>
      </c>
      <c r="J109" s="51">
        <v>789</v>
      </c>
    </row>
    <row r="110" spans="1:10">
      <c r="A110" s="41">
        <v>89</v>
      </c>
      <c r="C110" s="9" t="s">
        <v>277</v>
      </c>
      <c r="D110" s="46">
        <v>40</v>
      </c>
      <c r="E110" s="47">
        <v>32</v>
      </c>
      <c r="F110" s="47">
        <v>13</v>
      </c>
      <c r="G110" s="47">
        <v>5</v>
      </c>
      <c r="H110" s="50">
        <v>25000</v>
      </c>
      <c r="I110" s="50">
        <v>9000</v>
      </c>
      <c r="J110" s="51">
        <v>788</v>
      </c>
    </row>
    <row r="111" spans="1:10">
      <c r="A111" s="41">
        <v>90</v>
      </c>
      <c r="C111" s="9" t="s">
        <v>278</v>
      </c>
      <c r="D111" s="46">
        <v>42.3</v>
      </c>
      <c r="E111" s="47">
        <v>33.4</v>
      </c>
      <c r="F111" s="47">
        <v>13</v>
      </c>
      <c r="G111" s="47">
        <v>5</v>
      </c>
      <c r="H111" s="50">
        <v>25000</v>
      </c>
      <c r="I111" s="50">
        <v>9000</v>
      </c>
      <c r="J111" s="51">
        <v>1035</v>
      </c>
    </row>
    <row r="112" spans="1:10">
      <c r="A112" s="41">
        <v>91</v>
      </c>
      <c r="C112" s="9" t="s">
        <v>279</v>
      </c>
      <c r="D112" s="46">
        <v>43</v>
      </c>
      <c r="E112" s="47">
        <v>35</v>
      </c>
      <c r="F112" s="47">
        <v>14</v>
      </c>
      <c r="G112" s="47">
        <v>5.5</v>
      </c>
      <c r="H112" s="50">
        <v>33000</v>
      </c>
      <c r="I112" s="50">
        <v>12000</v>
      </c>
      <c r="J112" s="51">
        <v>1238</v>
      </c>
    </row>
    <row r="113" spans="1:10">
      <c r="A113" s="41">
        <v>92</v>
      </c>
      <c r="C113" s="9" t="s">
        <v>280</v>
      </c>
      <c r="D113" s="46">
        <v>51</v>
      </c>
      <c r="E113" s="47">
        <v>42.3</v>
      </c>
      <c r="F113" s="47">
        <v>15</v>
      </c>
      <c r="G113" s="47">
        <v>5</v>
      </c>
      <c r="H113" s="50">
        <v>37500</v>
      </c>
      <c r="I113" s="50">
        <v>17300</v>
      </c>
      <c r="J113" s="51">
        <v>452</v>
      </c>
    </row>
    <row r="114" spans="1:10">
      <c r="A114" s="41">
        <v>93</v>
      </c>
      <c r="C114" s="9" t="s">
        <v>281</v>
      </c>
      <c r="D114" s="46">
        <v>29.1</v>
      </c>
      <c r="E114" s="47">
        <v>25.3</v>
      </c>
      <c r="F114" s="47">
        <v>10.5</v>
      </c>
      <c r="G114" s="47">
        <v>4</v>
      </c>
      <c r="H114" s="50">
        <v>8900</v>
      </c>
      <c r="I114" s="50">
        <v>4000</v>
      </c>
      <c r="J114" s="51">
        <v>458</v>
      </c>
    </row>
    <row r="115" spans="1:10">
      <c r="A115" s="41">
        <v>94</v>
      </c>
      <c r="C115" s="9" t="s">
        <v>282</v>
      </c>
      <c r="D115" s="46">
        <v>30.1</v>
      </c>
      <c r="E115" s="47">
        <v>23.1</v>
      </c>
      <c r="F115" s="47">
        <v>10.5</v>
      </c>
      <c r="G115" s="47">
        <v>4.1100000000000003</v>
      </c>
      <c r="H115" s="50">
        <v>11400</v>
      </c>
      <c r="I115" s="50">
        <v>4500</v>
      </c>
      <c r="J115" s="51">
        <v>533</v>
      </c>
    </row>
    <row r="116" spans="1:10">
      <c r="A116" s="41">
        <v>95</v>
      </c>
      <c r="C116" s="9" t="s">
        <v>283</v>
      </c>
      <c r="D116" s="46">
        <v>34.799999999999997</v>
      </c>
      <c r="E116" s="47">
        <v>25.1</v>
      </c>
      <c r="F116" s="47">
        <v>10</v>
      </c>
      <c r="G116" s="47">
        <v>4.1100000000000003</v>
      </c>
      <c r="H116" s="50">
        <v>11600</v>
      </c>
      <c r="I116" s="50">
        <v>5000</v>
      </c>
      <c r="J116" s="51">
        <v>598</v>
      </c>
    </row>
    <row r="117" spans="1:10">
      <c r="A117" s="41">
        <v>96</v>
      </c>
      <c r="C117" s="9" t="s">
        <v>284</v>
      </c>
      <c r="D117" s="46">
        <v>35.700000000000003</v>
      </c>
      <c r="E117" s="47">
        <v>29</v>
      </c>
      <c r="F117" s="47">
        <v>11</v>
      </c>
      <c r="G117" s="47">
        <v>6.3</v>
      </c>
      <c r="H117" s="50">
        <v>11600</v>
      </c>
      <c r="I117" s="50">
        <v>5230</v>
      </c>
      <c r="J117" s="51">
        <v>709</v>
      </c>
    </row>
    <row r="118" spans="1:10">
      <c r="A118" s="41">
        <v>97</v>
      </c>
      <c r="C118" s="9" t="s">
        <v>285</v>
      </c>
      <c r="D118" s="46">
        <v>37.799999999999997</v>
      </c>
      <c r="E118" s="47">
        <v>30.6</v>
      </c>
      <c r="F118" s="47">
        <v>12</v>
      </c>
      <c r="G118" s="47">
        <v>4.1100000000000003</v>
      </c>
      <c r="H118" s="50">
        <v>14900</v>
      </c>
      <c r="I118" s="50">
        <v>6300</v>
      </c>
      <c r="J118" s="51">
        <v>739</v>
      </c>
    </row>
    <row r="119" spans="1:10">
      <c r="A119" s="41">
        <v>98</v>
      </c>
      <c r="C119" s="9" t="s">
        <v>286</v>
      </c>
      <c r="D119" s="46">
        <v>39</v>
      </c>
      <c r="E119" s="47">
        <v>30</v>
      </c>
      <c r="F119" s="47">
        <v>11.4</v>
      </c>
      <c r="G119" s="47">
        <v>5.1100000000000003</v>
      </c>
      <c r="H119" s="50">
        <v>19000</v>
      </c>
      <c r="I119" s="50">
        <v>9500</v>
      </c>
      <c r="J119" s="51">
        <v>1064</v>
      </c>
    </row>
    <row r="120" spans="1:10">
      <c r="A120" s="41">
        <v>99</v>
      </c>
      <c r="C120" s="9" t="s">
        <v>287</v>
      </c>
      <c r="D120" s="46">
        <v>45.1</v>
      </c>
      <c r="E120" s="47">
        <v>35</v>
      </c>
      <c r="F120" s="47">
        <v>13.3</v>
      </c>
      <c r="G120" s="47">
        <v>7.2</v>
      </c>
      <c r="H120" s="50">
        <v>31500</v>
      </c>
      <c r="I120" s="50">
        <v>16500</v>
      </c>
      <c r="J120" s="51">
        <v>390</v>
      </c>
    </row>
    <row r="121" spans="1:10">
      <c r="A121" s="41">
        <v>100</v>
      </c>
      <c r="C121" s="9" t="s">
        <v>288</v>
      </c>
      <c r="D121" s="46">
        <v>25.3</v>
      </c>
      <c r="E121" s="47">
        <v>21</v>
      </c>
      <c r="F121" s="47">
        <v>9.4</v>
      </c>
      <c r="G121" s="47">
        <v>3.9</v>
      </c>
      <c r="H121" s="50">
        <v>10400</v>
      </c>
      <c r="I121" s="50">
        <v>4000</v>
      </c>
      <c r="J121" s="51">
        <v>330</v>
      </c>
    </row>
    <row r="122" spans="1:10">
      <c r="A122" s="41">
        <v>101</v>
      </c>
      <c r="C122" s="9" t="s">
        <v>289</v>
      </c>
      <c r="D122" s="46">
        <v>30</v>
      </c>
      <c r="E122" s="47">
        <v>25</v>
      </c>
      <c r="F122" s="47">
        <v>9.6</v>
      </c>
      <c r="G122" s="47">
        <v>4.3</v>
      </c>
      <c r="H122" s="50">
        <v>15200</v>
      </c>
      <c r="I122" s="50">
        <v>8000</v>
      </c>
      <c r="J122" s="51">
        <v>845</v>
      </c>
    </row>
    <row r="123" spans="1:10">
      <c r="A123" s="41">
        <v>102</v>
      </c>
      <c r="C123" s="9" t="s">
        <v>290</v>
      </c>
      <c r="D123" s="46">
        <v>34.4</v>
      </c>
      <c r="E123" s="47">
        <v>29.1</v>
      </c>
      <c r="F123" s="47">
        <v>11.3</v>
      </c>
      <c r="G123" s="47">
        <v>4.9000000000000004</v>
      </c>
      <c r="H123" s="50">
        <v>25000</v>
      </c>
      <c r="I123" s="50">
        <v>10150</v>
      </c>
      <c r="J123" s="51">
        <v>1171</v>
      </c>
    </row>
    <row r="124" spans="1:10">
      <c r="A124" s="41">
        <v>103</v>
      </c>
      <c r="C124" s="9" t="s">
        <v>291</v>
      </c>
      <c r="D124" s="46">
        <v>37</v>
      </c>
      <c r="E124" s="47">
        <v>32.6</v>
      </c>
      <c r="F124" s="47">
        <v>12</v>
      </c>
      <c r="G124" s="47">
        <v>5.3</v>
      </c>
      <c r="H124" s="50">
        <v>32000</v>
      </c>
      <c r="I124" s="50">
        <v>14000</v>
      </c>
      <c r="J124" s="51">
        <v>468</v>
      </c>
    </row>
    <row r="125" spans="1:10">
      <c r="A125" s="41">
        <v>104</v>
      </c>
      <c r="C125" s="9" t="s">
        <v>292</v>
      </c>
      <c r="D125" s="46">
        <v>31.6</v>
      </c>
      <c r="E125" s="47">
        <v>25.5</v>
      </c>
      <c r="F125" s="47">
        <v>10.9</v>
      </c>
      <c r="G125" s="47">
        <v>4.9000000000000004</v>
      </c>
      <c r="H125" s="50">
        <v>7660</v>
      </c>
      <c r="I125" s="50">
        <v>3150</v>
      </c>
      <c r="J125" s="51">
        <v>685</v>
      </c>
    </row>
    <row r="126" spans="1:10">
      <c r="A126" s="41">
        <v>105</v>
      </c>
      <c r="C126" s="9" t="s">
        <v>293</v>
      </c>
      <c r="D126" s="46">
        <v>37.1</v>
      </c>
      <c r="E126" s="47">
        <v>30.7</v>
      </c>
      <c r="F126" s="47">
        <v>12.6</v>
      </c>
      <c r="G126" s="47">
        <v>4</v>
      </c>
      <c r="H126" s="50">
        <v>14370</v>
      </c>
      <c r="I126" s="50">
        <v>6500</v>
      </c>
      <c r="J126" s="51">
        <v>873</v>
      </c>
    </row>
    <row r="127" spans="1:10">
      <c r="A127" s="41">
        <v>106</v>
      </c>
      <c r="C127" s="9" t="s">
        <v>294</v>
      </c>
      <c r="D127" s="46">
        <v>44.6</v>
      </c>
      <c r="E127" s="47">
        <v>34.5</v>
      </c>
      <c r="F127" s="47">
        <v>13.6</v>
      </c>
      <c r="G127" s="47">
        <v>4.1100000000000003</v>
      </c>
      <c r="H127" s="50">
        <v>22992</v>
      </c>
      <c r="I127" s="50">
        <v>9500</v>
      </c>
      <c r="J127" s="51">
        <v>560</v>
      </c>
    </row>
    <row r="128" spans="1:10">
      <c r="A128" s="41">
        <v>107</v>
      </c>
      <c r="C128" s="9" t="s">
        <v>295</v>
      </c>
      <c r="D128" s="46">
        <v>33.299999999999997</v>
      </c>
      <c r="E128" s="47">
        <v>26.6</v>
      </c>
      <c r="F128" s="47">
        <v>11.3</v>
      </c>
      <c r="G128" s="47">
        <v>6.3</v>
      </c>
      <c r="H128" s="50">
        <v>9400</v>
      </c>
      <c r="I128" s="50">
        <v>4000</v>
      </c>
      <c r="J128" s="51">
        <v>735</v>
      </c>
    </row>
    <row r="129" spans="1:11">
      <c r="A129" s="41">
        <v>108</v>
      </c>
      <c r="C129" s="9" t="s">
        <v>296</v>
      </c>
      <c r="D129" s="46">
        <v>38.6</v>
      </c>
      <c r="E129" s="47">
        <v>30.1</v>
      </c>
      <c r="F129" s="47">
        <v>12.9</v>
      </c>
      <c r="G129" s="47">
        <v>7.4</v>
      </c>
      <c r="H129" s="50">
        <v>14100</v>
      </c>
      <c r="I129" s="50">
        <v>6300</v>
      </c>
      <c r="J129" s="51">
        <v>773</v>
      </c>
      <c r="K129" s="40"/>
    </row>
    <row r="130" spans="1:11">
      <c r="A130" s="41">
        <v>109</v>
      </c>
      <c r="C130" s="9" t="s">
        <v>297</v>
      </c>
      <c r="D130" s="69">
        <v>40.6</v>
      </c>
      <c r="E130" s="47">
        <v>31.6</v>
      </c>
      <c r="F130" s="47">
        <v>13.1</v>
      </c>
      <c r="G130" s="47">
        <v>7.3</v>
      </c>
      <c r="H130" s="50">
        <v>15950</v>
      </c>
      <c r="I130" s="50">
        <v>6600</v>
      </c>
      <c r="J130" s="51">
        <v>773</v>
      </c>
    </row>
    <row r="131" spans="1:11">
      <c r="A131" s="41">
        <v>110</v>
      </c>
      <c r="C131" s="9" t="s">
        <v>298</v>
      </c>
      <c r="D131" s="46">
        <v>40.6</v>
      </c>
      <c r="E131" s="47">
        <v>32</v>
      </c>
      <c r="F131" s="47">
        <v>13.1</v>
      </c>
      <c r="G131" s="47">
        <v>6.6</v>
      </c>
      <c r="H131" s="50">
        <v>17500</v>
      </c>
      <c r="I131" s="50">
        <v>7200</v>
      </c>
      <c r="J131" s="51">
        <v>976</v>
      </c>
    </row>
    <row r="132" spans="1:11">
      <c r="A132" s="41">
        <v>111</v>
      </c>
      <c r="C132" s="9" t="s">
        <v>299</v>
      </c>
      <c r="D132" s="46">
        <v>45</v>
      </c>
      <c r="E132" s="47">
        <v>35</v>
      </c>
      <c r="F132" s="47">
        <v>13.11</v>
      </c>
      <c r="G132" s="47">
        <v>6.6</v>
      </c>
      <c r="H132" s="50">
        <v>23500</v>
      </c>
      <c r="I132" s="50">
        <v>9600</v>
      </c>
      <c r="J132" s="51">
        <v>1040</v>
      </c>
    </row>
    <row r="133" spans="1:11">
      <c r="A133" s="41">
        <v>112</v>
      </c>
      <c r="C133" s="9" t="s">
        <v>300</v>
      </c>
      <c r="D133" s="46">
        <v>45</v>
      </c>
      <c r="E133" s="47">
        <v>35</v>
      </c>
      <c r="F133" s="47">
        <v>13.11</v>
      </c>
      <c r="G133" s="47">
        <v>8.3000000000000007</v>
      </c>
      <c r="H133" s="50">
        <v>22000</v>
      </c>
      <c r="I133" s="50">
        <v>9600</v>
      </c>
      <c r="J133" s="51">
        <v>471</v>
      </c>
    </row>
    <row r="134" spans="1:11">
      <c r="A134" s="41">
        <v>113</v>
      </c>
      <c r="C134" s="9" t="s">
        <v>301</v>
      </c>
      <c r="D134" s="46">
        <v>31.6</v>
      </c>
      <c r="E134" s="47">
        <v>24.9</v>
      </c>
      <c r="F134" s="47">
        <v>9.1</v>
      </c>
      <c r="G134" s="47">
        <v>3.8</v>
      </c>
      <c r="H134" s="50">
        <v>13115</v>
      </c>
      <c r="I134" s="50">
        <v>4635</v>
      </c>
      <c r="J134" s="51">
        <v>630</v>
      </c>
    </row>
    <row r="135" spans="1:11">
      <c r="A135" s="41">
        <v>114</v>
      </c>
      <c r="C135" s="9" t="s">
        <v>302</v>
      </c>
      <c r="D135" s="46">
        <v>34.700000000000003</v>
      </c>
      <c r="E135" s="47">
        <v>26</v>
      </c>
      <c r="F135" s="47">
        <v>10</v>
      </c>
      <c r="G135" s="47">
        <v>5</v>
      </c>
      <c r="H135" s="50">
        <v>16302</v>
      </c>
      <c r="I135" s="50">
        <v>5960</v>
      </c>
      <c r="J135" s="51">
        <v>997</v>
      </c>
    </row>
    <row r="136" spans="1:11">
      <c r="A136" s="41">
        <v>115</v>
      </c>
      <c r="C136" s="9" t="s">
        <v>303</v>
      </c>
      <c r="D136" s="46">
        <v>45</v>
      </c>
      <c r="E136" s="47">
        <v>33</v>
      </c>
      <c r="F136" s="47">
        <v>12.8</v>
      </c>
      <c r="G136" s="47">
        <v>5.6</v>
      </c>
      <c r="H136" s="50">
        <v>30500</v>
      </c>
      <c r="I136" s="50">
        <v>8750</v>
      </c>
      <c r="J136" s="51">
        <v>955</v>
      </c>
    </row>
    <row r="137" spans="1:11">
      <c r="A137" s="41">
        <v>116</v>
      </c>
      <c r="C137" s="9" t="s">
        <v>304</v>
      </c>
      <c r="D137" s="46">
        <v>45</v>
      </c>
      <c r="E137" s="47">
        <v>33.9</v>
      </c>
      <c r="F137" s="47">
        <v>12.8</v>
      </c>
      <c r="G137" s="47">
        <v>5.6</v>
      </c>
      <c r="H137" s="50">
        <v>30500</v>
      </c>
      <c r="I137" s="50">
        <v>8750</v>
      </c>
      <c r="J137" s="51">
        <v>325</v>
      </c>
    </row>
    <row r="138" spans="1:11">
      <c r="A138" s="41">
        <v>117</v>
      </c>
      <c r="C138" s="9" t="s">
        <v>305</v>
      </c>
      <c r="D138" s="69">
        <v>26</v>
      </c>
      <c r="E138" s="47">
        <v>21.9</v>
      </c>
      <c r="F138" s="47">
        <v>8.4</v>
      </c>
      <c r="G138" s="47">
        <v>3.6</v>
      </c>
      <c r="H138" s="50">
        <v>5600</v>
      </c>
      <c r="I138" s="50">
        <v>2600</v>
      </c>
      <c r="J138" s="51">
        <v>390</v>
      </c>
    </row>
    <row r="139" spans="1:11">
      <c r="A139" s="41">
        <v>118</v>
      </c>
      <c r="C139" s="9" t="s">
        <v>306</v>
      </c>
      <c r="D139" s="46">
        <v>29.9</v>
      </c>
      <c r="E139" s="47">
        <v>25.6</v>
      </c>
      <c r="F139" s="47">
        <v>9.6</v>
      </c>
      <c r="G139" s="47">
        <v>3.3</v>
      </c>
      <c r="H139" s="50">
        <v>8600</v>
      </c>
      <c r="I139" s="50">
        <v>3870</v>
      </c>
      <c r="J139" s="51">
        <v>522</v>
      </c>
    </row>
    <row r="140" spans="1:11">
      <c r="A140" s="41">
        <v>119</v>
      </c>
      <c r="C140" s="9" t="s">
        <v>307</v>
      </c>
      <c r="D140" s="46">
        <v>33.700000000000003</v>
      </c>
      <c r="E140" s="47">
        <v>26.5</v>
      </c>
      <c r="F140" s="47">
        <v>10</v>
      </c>
      <c r="G140" s="47">
        <v>5</v>
      </c>
      <c r="H140" s="50">
        <v>12000</v>
      </c>
      <c r="I140" s="50"/>
      <c r="J140" s="51">
        <v>521</v>
      </c>
    </row>
    <row r="141" spans="1:11">
      <c r="A141" s="41">
        <v>120</v>
      </c>
      <c r="C141" s="9" t="s">
        <v>308</v>
      </c>
      <c r="D141" s="46">
        <v>33.9</v>
      </c>
      <c r="E141" s="47">
        <v>28</v>
      </c>
      <c r="F141" s="47">
        <v>10</v>
      </c>
      <c r="G141" s="47">
        <v>5</v>
      </c>
      <c r="H141" s="50">
        <v>12000</v>
      </c>
      <c r="I141" s="50"/>
      <c r="J141" s="51">
        <v>350</v>
      </c>
    </row>
    <row r="142" spans="1:11">
      <c r="A142" s="41">
        <v>121</v>
      </c>
      <c r="C142" s="9" t="s">
        <v>309</v>
      </c>
      <c r="D142" s="46">
        <v>27.2</v>
      </c>
      <c r="E142" s="47">
        <v>22.6</v>
      </c>
      <c r="F142" s="47">
        <v>9.4</v>
      </c>
      <c r="G142" s="47">
        <v>5.2</v>
      </c>
      <c r="H142" s="50">
        <v>6900</v>
      </c>
      <c r="I142" s="50"/>
      <c r="J142" s="51">
        <v>375</v>
      </c>
    </row>
    <row r="143" spans="1:11">
      <c r="A143" s="41">
        <v>122</v>
      </c>
      <c r="C143" s="9" t="s">
        <v>310</v>
      </c>
      <c r="D143" s="46">
        <v>28.8</v>
      </c>
      <c r="E143" s="47">
        <v>23.6</v>
      </c>
      <c r="F143" s="47">
        <v>9.4</v>
      </c>
      <c r="G143" s="47">
        <v>4</v>
      </c>
      <c r="H143" s="50">
        <v>7500</v>
      </c>
      <c r="I143" s="50">
        <v>3200</v>
      </c>
      <c r="J143" s="51">
        <v>555</v>
      </c>
    </row>
    <row r="144" spans="1:11">
      <c r="A144" s="41">
        <v>123</v>
      </c>
      <c r="C144" s="9" t="s">
        <v>311</v>
      </c>
      <c r="D144" s="46">
        <v>32</v>
      </c>
      <c r="E144" s="47">
        <v>25</v>
      </c>
      <c r="F144" s="47">
        <v>10</v>
      </c>
      <c r="G144" s="47">
        <v>4.5999999999999996</v>
      </c>
      <c r="H144" s="50">
        <v>15000</v>
      </c>
      <c r="I144" s="50"/>
      <c r="J144" s="51">
        <v>694</v>
      </c>
    </row>
    <row r="145" spans="1:10">
      <c r="A145" s="41">
        <v>124</v>
      </c>
      <c r="C145" s="9" t="s">
        <v>312</v>
      </c>
      <c r="D145" s="46">
        <v>38.1</v>
      </c>
      <c r="E145" s="47">
        <v>33.6</v>
      </c>
      <c r="F145" s="47">
        <v>12</v>
      </c>
      <c r="G145" s="47">
        <v>5</v>
      </c>
      <c r="H145" s="50">
        <v>17500</v>
      </c>
      <c r="I145" s="50"/>
      <c r="J145" s="51">
        <v>669</v>
      </c>
    </row>
    <row r="146" spans="1:10">
      <c r="A146" s="41">
        <v>125</v>
      </c>
      <c r="C146" s="9" t="s">
        <v>313</v>
      </c>
      <c r="D146" s="46">
        <v>41.1</v>
      </c>
      <c r="E146" s="47">
        <v>33</v>
      </c>
      <c r="F146" s="47">
        <v>12</v>
      </c>
      <c r="G146" s="47">
        <v>5</v>
      </c>
      <c r="H146" s="50"/>
      <c r="I146" s="50">
        <v>8000</v>
      </c>
      <c r="J146" s="51">
        <v>691</v>
      </c>
    </row>
    <row r="147" spans="1:10">
      <c r="A147" s="41">
        <v>126</v>
      </c>
      <c r="C147" s="9" t="s">
        <v>314</v>
      </c>
      <c r="D147" s="46">
        <v>42.7</v>
      </c>
      <c r="E147" s="47">
        <v>33</v>
      </c>
      <c r="F147" s="47">
        <v>11.1</v>
      </c>
      <c r="G147" s="47">
        <v>5</v>
      </c>
      <c r="H147" s="50">
        <v>23000</v>
      </c>
      <c r="I147" s="50">
        <v>8000</v>
      </c>
      <c r="J147" s="51">
        <v>800</v>
      </c>
    </row>
    <row r="148" spans="1:10">
      <c r="A148" s="41">
        <v>127</v>
      </c>
      <c r="C148" s="9" t="s">
        <v>315</v>
      </c>
      <c r="D148" s="46">
        <v>44.8</v>
      </c>
      <c r="E148" s="47">
        <v>35.6</v>
      </c>
      <c r="F148" s="47">
        <v>13.2</v>
      </c>
      <c r="G148" s="47">
        <v>5.6</v>
      </c>
      <c r="H148" s="50">
        <v>26000</v>
      </c>
      <c r="I148" s="50">
        <v>8500</v>
      </c>
      <c r="J148" s="51">
        <v>873</v>
      </c>
    </row>
    <row r="149" spans="1:10">
      <c r="A149" s="41">
        <v>128</v>
      </c>
      <c r="C149" s="9" t="s">
        <v>316</v>
      </c>
      <c r="D149" s="46">
        <v>47.5</v>
      </c>
      <c r="E149" s="47">
        <v>40.6</v>
      </c>
      <c r="F149" s="47">
        <v>13.1</v>
      </c>
      <c r="G149" s="47">
        <v>5.6</v>
      </c>
      <c r="H149" s="50">
        <v>38000</v>
      </c>
      <c r="I149" s="50">
        <v>10500</v>
      </c>
      <c r="J149" s="51">
        <v>895</v>
      </c>
    </row>
    <row r="150" spans="1:10">
      <c r="A150" s="41">
        <v>129</v>
      </c>
      <c r="C150" s="9" t="s">
        <v>317</v>
      </c>
      <c r="D150" s="46">
        <v>50</v>
      </c>
      <c r="E150" s="47">
        <v>39.799999999999997</v>
      </c>
      <c r="F150" s="47">
        <v>13.8</v>
      </c>
      <c r="G150" s="47">
        <v>6</v>
      </c>
      <c r="H150" s="50">
        <v>35000</v>
      </c>
      <c r="I150" s="50">
        <v>10500</v>
      </c>
      <c r="J150" s="51">
        <v>791</v>
      </c>
    </row>
    <row r="151" spans="1:10">
      <c r="A151" s="41">
        <v>130</v>
      </c>
      <c r="C151" s="9" t="s">
        <v>318</v>
      </c>
      <c r="D151" s="46">
        <v>37.1</v>
      </c>
      <c r="E151" s="47">
        <v>33</v>
      </c>
      <c r="F151" s="47">
        <v>12.4</v>
      </c>
      <c r="G151" s="47">
        <v>6</v>
      </c>
      <c r="H151" s="50">
        <v>26500</v>
      </c>
      <c r="I151" s="50">
        <v>9800</v>
      </c>
      <c r="J151" s="51"/>
    </row>
    <row r="152" spans="1:10">
      <c r="A152" s="41">
        <v>131</v>
      </c>
      <c r="C152" s="9" t="s">
        <v>319</v>
      </c>
      <c r="D152" s="46">
        <v>40</v>
      </c>
      <c r="E152" s="47"/>
      <c r="F152" s="47">
        <v>13.3</v>
      </c>
      <c r="G152" s="47">
        <v>5.5</v>
      </c>
      <c r="H152" s="50">
        <v>35000</v>
      </c>
      <c r="I152" s="50"/>
      <c r="J152" s="51">
        <v>1036</v>
      </c>
    </row>
    <row r="153" spans="1:10">
      <c r="A153" s="41">
        <v>132</v>
      </c>
      <c r="C153" s="9" t="s">
        <v>320</v>
      </c>
      <c r="D153" s="46">
        <v>42.7</v>
      </c>
      <c r="E153" s="47">
        <v>36.1</v>
      </c>
      <c r="F153" s="47">
        <v>13.1</v>
      </c>
      <c r="G153" s="47">
        <v>6</v>
      </c>
      <c r="H153" s="50">
        <v>31500</v>
      </c>
      <c r="I153" s="50">
        <v>12300</v>
      </c>
      <c r="J153" s="51">
        <v>1387</v>
      </c>
    </row>
    <row r="154" spans="1:10">
      <c r="A154" s="41">
        <v>133</v>
      </c>
      <c r="C154" s="9" t="s">
        <v>321</v>
      </c>
      <c r="D154" s="46">
        <v>47.1</v>
      </c>
      <c r="E154" s="47">
        <v>41.3</v>
      </c>
      <c r="F154" s="47">
        <v>13.7</v>
      </c>
      <c r="G154" s="47">
        <v>5.6</v>
      </c>
      <c r="H154" s="50">
        <v>36000</v>
      </c>
      <c r="I154" s="50">
        <v>14700</v>
      </c>
      <c r="J154" s="51">
        <v>398</v>
      </c>
    </row>
    <row r="155" spans="1:10">
      <c r="A155" s="41">
        <v>134</v>
      </c>
      <c r="C155" s="9" t="s">
        <v>322</v>
      </c>
      <c r="D155" s="46">
        <v>29</v>
      </c>
      <c r="E155" s="47">
        <v>25</v>
      </c>
      <c r="F155" s="47">
        <v>10</v>
      </c>
      <c r="G155" s="47">
        <v>5.6</v>
      </c>
      <c r="H155" s="50">
        <v>6800</v>
      </c>
      <c r="I155" s="50">
        <v>3400</v>
      </c>
      <c r="J155" s="51">
        <v>515</v>
      </c>
    </row>
    <row r="156" spans="1:10">
      <c r="A156" s="41">
        <v>135</v>
      </c>
      <c r="C156" s="9" t="s">
        <v>323</v>
      </c>
      <c r="D156" s="46">
        <v>29.1</v>
      </c>
      <c r="E156" s="47">
        <v>28.8</v>
      </c>
      <c r="F156" s="47">
        <v>10.6</v>
      </c>
      <c r="G156" s="47">
        <v>3.8</v>
      </c>
      <c r="H156" s="50">
        <v>10000</v>
      </c>
      <c r="I156" s="50">
        <v>5000</v>
      </c>
      <c r="J156" s="51">
        <v>508</v>
      </c>
    </row>
    <row r="157" spans="1:10">
      <c r="A157" s="41">
        <v>136</v>
      </c>
      <c r="C157" s="9" t="s">
        <v>324</v>
      </c>
      <c r="D157" s="46">
        <v>34</v>
      </c>
      <c r="E157" s="47">
        <v>28.8</v>
      </c>
      <c r="F157" s="47">
        <v>10.6</v>
      </c>
      <c r="G157" s="47">
        <v>5.9</v>
      </c>
      <c r="H157" s="50">
        <v>9600</v>
      </c>
      <c r="I157" s="50">
        <v>4500</v>
      </c>
      <c r="J157" s="51">
        <v>685</v>
      </c>
    </row>
    <row r="158" spans="1:10">
      <c r="A158" s="41">
        <v>137</v>
      </c>
      <c r="C158" s="9" t="s">
        <v>325</v>
      </c>
      <c r="D158" s="46">
        <v>36.5</v>
      </c>
      <c r="E158" s="47">
        <v>32</v>
      </c>
      <c r="F158" s="47">
        <v>12</v>
      </c>
      <c r="G158" s="47">
        <v>4.1100000000000003</v>
      </c>
      <c r="H158" s="50">
        <v>17000</v>
      </c>
      <c r="I158" s="50">
        <v>7500</v>
      </c>
      <c r="J158" s="51">
        <v>685</v>
      </c>
    </row>
    <row r="159" spans="1:10">
      <c r="A159" s="41">
        <v>138</v>
      </c>
      <c r="C159" s="9" t="s">
        <v>326</v>
      </c>
      <c r="D159" s="46">
        <v>38</v>
      </c>
      <c r="E159" s="47">
        <v>32.6</v>
      </c>
      <c r="F159" s="47">
        <v>12</v>
      </c>
      <c r="G159" s="47">
        <v>4.2</v>
      </c>
      <c r="H159" s="50">
        <v>20000</v>
      </c>
      <c r="I159" s="50">
        <v>7500</v>
      </c>
      <c r="J159" s="51">
        <v>554</v>
      </c>
    </row>
    <row r="160" spans="1:10">
      <c r="A160" s="41">
        <v>139</v>
      </c>
      <c r="C160" s="9" t="s">
        <v>327</v>
      </c>
      <c r="D160" s="46">
        <v>35.9</v>
      </c>
      <c r="E160" s="47">
        <v>25</v>
      </c>
      <c r="F160" s="47">
        <v>9.6</v>
      </c>
      <c r="G160" s="47">
        <v>5</v>
      </c>
      <c r="H160" s="50">
        <v>13500</v>
      </c>
      <c r="I160" s="50">
        <v>4200</v>
      </c>
      <c r="J160" s="51">
        <v>727</v>
      </c>
    </row>
    <row r="161" spans="1:10">
      <c r="A161" s="41">
        <v>140</v>
      </c>
      <c r="C161" s="9" t="s">
        <v>328</v>
      </c>
      <c r="D161" s="46">
        <v>40.9</v>
      </c>
      <c r="E161" s="47">
        <v>28.1</v>
      </c>
      <c r="F161" s="47">
        <v>11.9</v>
      </c>
      <c r="G161" s="47">
        <v>4.3</v>
      </c>
      <c r="H161" s="50">
        <v>20000</v>
      </c>
      <c r="I161" s="50">
        <v>6500</v>
      </c>
      <c r="J161" s="51">
        <v>911</v>
      </c>
    </row>
    <row r="162" spans="1:10">
      <c r="A162" s="41">
        <v>141</v>
      </c>
      <c r="C162" s="9" t="s">
        <v>329</v>
      </c>
      <c r="D162" s="46">
        <v>41.8</v>
      </c>
      <c r="E162" s="47">
        <v>31.5</v>
      </c>
      <c r="F162" s="47">
        <v>12.6</v>
      </c>
      <c r="G162" s="47">
        <v>7.2</v>
      </c>
      <c r="H162" s="50">
        <v>21500</v>
      </c>
      <c r="I162" s="50">
        <v>8500</v>
      </c>
      <c r="J162" s="51">
        <v>818</v>
      </c>
    </row>
    <row r="163" spans="1:10">
      <c r="A163" s="41">
        <v>142</v>
      </c>
      <c r="C163" s="9" t="s">
        <v>330</v>
      </c>
      <c r="D163" s="46">
        <v>42.9</v>
      </c>
      <c r="E163" s="47">
        <v>31.3</v>
      </c>
      <c r="F163" s="47">
        <v>12.6</v>
      </c>
      <c r="G163" s="47">
        <v>5.9</v>
      </c>
      <c r="H163" s="50">
        <v>24000</v>
      </c>
      <c r="I163" s="50">
        <v>8500</v>
      </c>
      <c r="J163" s="51">
        <v>818</v>
      </c>
    </row>
    <row r="164" spans="1:10">
      <c r="A164" s="41">
        <v>143</v>
      </c>
      <c r="C164" s="9" t="s">
        <v>331</v>
      </c>
      <c r="D164" s="46">
        <v>43.1</v>
      </c>
      <c r="E164" s="47">
        <v>31.3</v>
      </c>
      <c r="F164" s="47">
        <v>12.6</v>
      </c>
      <c r="G164" s="47">
        <v>5</v>
      </c>
      <c r="H164" s="50">
        <v>24000</v>
      </c>
      <c r="I164" s="50">
        <v>8500</v>
      </c>
      <c r="J164" s="51">
        <v>1135</v>
      </c>
    </row>
    <row r="165" spans="1:10">
      <c r="A165" s="41">
        <v>144</v>
      </c>
      <c r="C165" s="9" t="s">
        <v>332</v>
      </c>
      <c r="D165" s="46">
        <v>51.3</v>
      </c>
      <c r="E165" s="47">
        <v>37.6</v>
      </c>
      <c r="F165" s="47">
        <v>14</v>
      </c>
      <c r="G165" s="47">
        <v>5.0999999999999996</v>
      </c>
      <c r="H165" s="50">
        <v>40000</v>
      </c>
      <c r="I165" s="50">
        <v>14600</v>
      </c>
      <c r="J165" s="51">
        <v>1548</v>
      </c>
    </row>
    <row r="166" spans="1:10">
      <c r="A166" s="41">
        <v>145</v>
      </c>
      <c r="C166" s="9" t="s">
        <v>333</v>
      </c>
      <c r="D166" s="46">
        <v>59.3</v>
      </c>
      <c r="E166" s="47">
        <v>44.2</v>
      </c>
      <c r="F166" s="47">
        <v>15.6</v>
      </c>
      <c r="G166" s="47">
        <v>6.6</v>
      </c>
      <c r="H166" s="50">
        <v>23250</v>
      </c>
      <c r="I166" s="50"/>
      <c r="J166" s="51">
        <v>220</v>
      </c>
    </row>
    <row r="167" spans="1:10">
      <c r="A167" s="41">
        <v>146</v>
      </c>
      <c r="C167" s="9" t="s">
        <v>334</v>
      </c>
      <c r="D167" s="46">
        <v>22.3</v>
      </c>
      <c r="E167" s="47">
        <v>18.399999999999999</v>
      </c>
      <c r="F167" s="47">
        <v>7.11</v>
      </c>
      <c r="G167" s="47">
        <v>1.1132</v>
      </c>
      <c r="H167" s="50">
        <v>3200</v>
      </c>
      <c r="I167" s="50">
        <v>1300</v>
      </c>
      <c r="J167" s="51">
        <v>256</v>
      </c>
    </row>
    <row r="168" spans="1:10">
      <c r="A168" s="41">
        <v>147</v>
      </c>
      <c r="C168" s="9" t="s">
        <v>335</v>
      </c>
      <c r="D168" s="46">
        <v>25</v>
      </c>
      <c r="E168" s="47">
        <v>20.2</v>
      </c>
      <c r="F168" s="47">
        <v>8</v>
      </c>
      <c r="G168" s="47">
        <v>2.11</v>
      </c>
      <c r="H168" s="50">
        <v>4400</v>
      </c>
      <c r="I168" s="50">
        <v>2000</v>
      </c>
      <c r="J168" s="51">
        <v>362</v>
      </c>
    </row>
    <row r="169" spans="1:10">
      <c r="A169" s="41">
        <v>148</v>
      </c>
      <c r="C169" s="9" t="s">
        <v>336</v>
      </c>
      <c r="D169" s="46">
        <v>27.2</v>
      </c>
      <c r="E169" s="47">
        <v>22</v>
      </c>
      <c r="F169" s="47">
        <v>9.3000000000000007</v>
      </c>
      <c r="G169" s="47">
        <v>3.3</v>
      </c>
      <c r="H169" s="50">
        <v>7000</v>
      </c>
      <c r="I169" s="50">
        <v>3200</v>
      </c>
      <c r="J169" s="51">
        <v>473</v>
      </c>
    </row>
    <row r="170" spans="1:10">
      <c r="A170" s="41">
        <v>149</v>
      </c>
      <c r="C170" s="9" t="s">
        <v>337</v>
      </c>
      <c r="D170" s="46">
        <v>29.1</v>
      </c>
      <c r="E170" s="47">
        <v>25.9</v>
      </c>
      <c r="F170" s="47">
        <v>10.1</v>
      </c>
      <c r="G170" s="47">
        <v>4</v>
      </c>
      <c r="H170" s="50">
        <v>9700</v>
      </c>
      <c r="I170" s="50">
        <v>4000</v>
      </c>
      <c r="J170" s="51">
        <v>621</v>
      </c>
    </row>
    <row r="171" spans="1:10">
      <c r="A171" s="41">
        <v>150</v>
      </c>
      <c r="C171" s="9" t="s">
        <v>338</v>
      </c>
      <c r="D171" s="46">
        <v>35.1</v>
      </c>
      <c r="E171" s="47">
        <v>29.6</v>
      </c>
      <c r="F171" s="47">
        <v>11.1</v>
      </c>
      <c r="G171" s="47">
        <v>4.1100000000000003</v>
      </c>
      <c r="H171" s="50">
        <v>13500</v>
      </c>
      <c r="I171" s="50">
        <v>6000</v>
      </c>
      <c r="J171" s="51">
        <v>710</v>
      </c>
    </row>
    <row r="172" spans="1:10">
      <c r="A172" s="41">
        <v>151</v>
      </c>
      <c r="C172" s="9" t="s">
        <v>339</v>
      </c>
      <c r="D172" s="46">
        <v>37</v>
      </c>
      <c r="E172" s="47">
        <v>30</v>
      </c>
      <c r="F172" s="47">
        <v>11.1</v>
      </c>
      <c r="G172" s="47">
        <v>4</v>
      </c>
      <c r="H172" s="50">
        <v>17800</v>
      </c>
      <c r="I172" s="50">
        <v>7150</v>
      </c>
      <c r="J172" s="51">
        <v>787</v>
      </c>
    </row>
    <row r="173" spans="1:10">
      <c r="A173" s="41">
        <v>152</v>
      </c>
      <c r="C173" s="9" t="s">
        <v>340</v>
      </c>
      <c r="D173" s="46">
        <v>39.700000000000003</v>
      </c>
      <c r="E173" s="47">
        <v>32.6</v>
      </c>
      <c r="F173" s="47">
        <v>13.5</v>
      </c>
      <c r="G173" s="47">
        <v>5</v>
      </c>
      <c r="H173" s="50">
        <v>17900</v>
      </c>
      <c r="I173" s="50">
        <v>8400</v>
      </c>
      <c r="J173" s="51">
        <v>803</v>
      </c>
    </row>
    <row r="174" spans="1:10">
      <c r="A174" s="41">
        <v>153</v>
      </c>
      <c r="C174" s="9" t="s">
        <v>341</v>
      </c>
      <c r="D174" s="46">
        <v>53.1</v>
      </c>
      <c r="E174" s="47">
        <v>43.6</v>
      </c>
      <c r="F174" s="47">
        <v>11.4</v>
      </c>
      <c r="G174" s="47">
        <v>6</v>
      </c>
      <c r="H174" s="50">
        <v>20500</v>
      </c>
      <c r="I174" s="50">
        <v>8200</v>
      </c>
      <c r="J174" s="51">
        <v>356</v>
      </c>
    </row>
    <row r="175" spans="1:10">
      <c r="A175" s="41">
        <v>154</v>
      </c>
      <c r="C175" s="9" t="s">
        <v>342</v>
      </c>
      <c r="D175" s="46">
        <v>28</v>
      </c>
      <c r="E175" s="47">
        <v>24.6</v>
      </c>
      <c r="F175" s="47">
        <v>9.6</v>
      </c>
      <c r="G175" s="47">
        <v>4.0999999999999996</v>
      </c>
      <c r="H175" s="50">
        <v>7500</v>
      </c>
      <c r="I175" s="50">
        <v>3100</v>
      </c>
      <c r="J175" s="51">
        <v>557</v>
      </c>
    </row>
    <row r="176" spans="1:10">
      <c r="A176" s="41">
        <v>155</v>
      </c>
      <c r="C176" s="9" t="s">
        <v>343</v>
      </c>
      <c r="D176" s="46">
        <v>35.1</v>
      </c>
      <c r="E176" s="47">
        <v>28.1</v>
      </c>
      <c r="F176" s="47">
        <v>10.199999999999999</v>
      </c>
      <c r="G176" s="47">
        <v>5.6</v>
      </c>
      <c r="H176" s="50">
        <v>13600</v>
      </c>
      <c r="I176" s="50">
        <v>6250</v>
      </c>
      <c r="J176" s="51">
        <v>325</v>
      </c>
    </row>
    <row r="177" spans="1:10">
      <c r="A177" s="41">
        <v>156</v>
      </c>
      <c r="C177" s="9" t="s">
        <v>344</v>
      </c>
      <c r="D177" s="46">
        <v>25.4</v>
      </c>
      <c r="E177" s="47">
        <v>21.1</v>
      </c>
      <c r="F177" s="47">
        <v>10.4</v>
      </c>
      <c r="G177" s="47">
        <v>2.9</v>
      </c>
      <c r="H177" s="50">
        <v>7000</v>
      </c>
      <c r="I177" s="50">
        <v>2000</v>
      </c>
      <c r="J177" s="51">
        <v>545</v>
      </c>
    </row>
    <row r="178" spans="1:10">
      <c r="A178" s="41">
        <v>157</v>
      </c>
      <c r="C178" s="9" t="s">
        <v>345</v>
      </c>
      <c r="D178" s="46">
        <v>30</v>
      </c>
      <c r="E178" s="47">
        <v>26.1</v>
      </c>
      <c r="F178" s="47">
        <v>10.199999999999999</v>
      </c>
      <c r="G178" s="47">
        <v>4</v>
      </c>
      <c r="H178" s="50">
        <v>10400</v>
      </c>
      <c r="I178" s="50">
        <v>4300</v>
      </c>
      <c r="J178" s="51">
        <v>602</v>
      </c>
    </row>
    <row r="179" spans="1:10">
      <c r="A179" s="41">
        <v>158</v>
      </c>
      <c r="C179" s="9" t="s">
        <v>346</v>
      </c>
      <c r="D179" s="46">
        <v>37</v>
      </c>
      <c r="E179" s="47">
        <v>30</v>
      </c>
      <c r="F179" s="47">
        <v>11.6</v>
      </c>
      <c r="G179" s="47">
        <v>4</v>
      </c>
      <c r="H179" s="50">
        <v>22000</v>
      </c>
      <c r="I179" s="50">
        <v>6700</v>
      </c>
      <c r="J179" s="51">
        <v>897</v>
      </c>
    </row>
    <row r="180" spans="1:10">
      <c r="A180" s="41">
        <v>159</v>
      </c>
      <c r="C180" s="9" t="s">
        <v>347</v>
      </c>
      <c r="D180" s="46">
        <v>39.9</v>
      </c>
      <c r="E180" s="47">
        <v>31.2</v>
      </c>
      <c r="F180" s="47">
        <v>12.2</v>
      </c>
      <c r="G180" s="47">
        <v>4.3</v>
      </c>
      <c r="H180" s="50">
        <v>16890</v>
      </c>
      <c r="I180" s="50">
        <v>7000</v>
      </c>
      <c r="J180" s="51">
        <v>778</v>
      </c>
    </row>
    <row r="181" spans="1:10">
      <c r="A181" s="41">
        <v>160</v>
      </c>
      <c r="C181" s="9" t="s">
        <v>348</v>
      </c>
      <c r="D181" s="46">
        <v>39.9</v>
      </c>
      <c r="E181" s="47">
        <v>31.2</v>
      </c>
      <c r="F181" s="47">
        <v>12.2</v>
      </c>
      <c r="G181" s="47">
        <v>4.3</v>
      </c>
      <c r="H181" s="50">
        <v>16890</v>
      </c>
      <c r="I181" s="50">
        <v>7000</v>
      </c>
      <c r="J181" s="51">
        <v>852</v>
      </c>
    </row>
    <row r="182" spans="1:10">
      <c r="A182" s="41">
        <v>161</v>
      </c>
      <c r="C182" s="9" t="s">
        <v>349</v>
      </c>
      <c r="D182" s="46">
        <v>42.6</v>
      </c>
      <c r="E182" s="47">
        <v>35.1</v>
      </c>
      <c r="F182" s="47">
        <v>13.4</v>
      </c>
      <c r="G182" s="47">
        <v>4.4000000000000004</v>
      </c>
      <c r="H182" s="50">
        <v>26000</v>
      </c>
      <c r="I182" s="50">
        <v>8000</v>
      </c>
      <c r="J182" s="51">
        <v>900</v>
      </c>
    </row>
    <row r="183" spans="1:10">
      <c r="A183" s="41">
        <v>162</v>
      </c>
      <c r="C183" s="9" t="s">
        <v>350</v>
      </c>
      <c r="D183" s="46">
        <v>42.6</v>
      </c>
      <c r="E183" s="47">
        <v>35.1</v>
      </c>
      <c r="F183" s="47">
        <v>13.4</v>
      </c>
      <c r="G183" s="47">
        <v>4.5999999999999996</v>
      </c>
      <c r="H183" s="50">
        <v>29000</v>
      </c>
      <c r="I183" s="50">
        <v>12000</v>
      </c>
      <c r="J183" s="51">
        <v>1075</v>
      </c>
    </row>
    <row r="184" spans="1:10">
      <c r="A184" s="41">
        <v>163</v>
      </c>
      <c r="C184" s="9" t="s">
        <v>351</v>
      </c>
      <c r="D184" s="46">
        <v>44.3</v>
      </c>
      <c r="E184" s="47">
        <v>36</v>
      </c>
      <c r="F184" s="47">
        <v>13.4</v>
      </c>
      <c r="G184" s="47">
        <v>4.4000000000000004</v>
      </c>
      <c r="H184" s="50">
        <v>30500</v>
      </c>
      <c r="I184" s="50">
        <v>12000</v>
      </c>
      <c r="J184" s="51">
        <v>864</v>
      </c>
    </row>
    <row r="185" spans="1:10">
      <c r="A185" s="41">
        <v>164</v>
      </c>
      <c r="C185" s="9" t="s">
        <v>352</v>
      </c>
      <c r="D185" s="46">
        <v>43.4</v>
      </c>
      <c r="E185" s="47">
        <v>36.4</v>
      </c>
      <c r="F185" s="47">
        <v>13.4</v>
      </c>
      <c r="G185" s="47">
        <v>4.4000000000000004</v>
      </c>
      <c r="H185" s="50">
        <v>30000</v>
      </c>
      <c r="I185" s="50"/>
      <c r="J185" s="51">
        <v>1049</v>
      </c>
    </row>
    <row r="186" spans="1:10">
      <c r="A186" s="41">
        <v>165</v>
      </c>
      <c r="C186" s="9" t="s">
        <v>353</v>
      </c>
      <c r="D186" s="46">
        <v>45.6</v>
      </c>
      <c r="E186" s="47">
        <v>37.700000000000003</v>
      </c>
      <c r="F186" s="47">
        <v>13.6</v>
      </c>
      <c r="G186" s="47">
        <v>4.8</v>
      </c>
      <c r="H186" s="50">
        <v>33000</v>
      </c>
      <c r="I186" s="50">
        <v>12000</v>
      </c>
      <c r="J186" s="51">
        <v>1356</v>
      </c>
    </row>
    <row r="187" spans="1:10">
      <c r="A187" s="41">
        <v>166</v>
      </c>
      <c r="C187" s="9" t="s">
        <v>354</v>
      </c>
      <c r="D187" s="46">
        <v>52</v>
      </c>
      <c r="E187" s="47">
        <v>44</v>
      </c>
      <c r="F187" s="47">
        <v>15.4</v>
      </c>
      <c r="G187" s="47">
        <v>6</v>
      </c>
      <c r="H187" s="50">
        <v>55000</v>
      </c>
      <c r="I187" s="50">
        <v>16100</v>
      </c>
      <c r="J187" s="51">
        <v>1422</v>
      </c>
    </row>
    <row r="188" spans="1:10">
      <c r="A188" s="41">
        <v>167</v>
      </c>
      <c r="C188" s="9" t="s">
        <v>355</v>
      </c>
      <c r="D188" s="46">
        <v>57.2</v>
      </c>
      <c r="E188" s="47">
        <v>44</v>
      </c>
      <c r="F188" s="47">
        <v>15.4</v>
      </c>
      <c r="G188" s="47">
        <v>5.6</v>
      </c>
      <c r="H188" s="50">
        <v>46000</v>
      </c>
      <c r="I188" s="50">
        <v>16000</v>
      </c>
      <c r="J188" s="51">
        <v>1663</v>
      </c>
    </row>
    <row r="189" spans="1:10">
      <c r="A189" s="41">
        <v>168</v>
      </c>
      <c r="C189" s="9" t="s">
        <v>356</v>
      </c>
      <c r="D189" s="46">
        <v>61.3</v>
      </c>
      <c r="E189" s="47">
        <v>48.4</v>
      </c>
      <c r="F189" s="47">
        <v>16.2</v>
      </c>
      <c r="G189" s="47">
        <v>6</v>
      </c>
      <c r="H189" s="50">
        <v>57000</v>
      </c>
      <c r="I189" s="50">
        <v>19000</v>
      </c>
      <c r="J189" s="51">
        <v>2178</v>
      </c>
    </row>
    <row r="190" spans="1:10">
      <c r="A190" s="41">
        <v>169</v>
      </c>
      <c r="C190" s="9" t="s">
        <v>357</v>
      </c>
      <c r="D190" s="46">
        <v>64.8</v>
      </c>
      <c r="E190" s="47">
        <v>54</v>
      </c>
      <c r="F190" s="47">
        <v>17.399999999999999</v>
      </c>
      <c r="G190" s="47">
        <v>5.9</v>
      </c>
      <c r="H190" s="50">
        <v>78500</v>
      </c>
      <c r="I190" s="50">
        <v>23000</v>
      </c>
      <c r="J190" s="51">
        <v>2928</v>
      </c>
    </row>
    <row r="191" spans="1:10">
      <c r="A191" s="41">
        <v>170</v>
      </c>
      <c r="C191" s="9" t="s">
        <v>358</v>
      </c>
      <c r="D191" s="46">
        <v>81.3</v>
      </c>
      <c r="E191" s="47">
        <v>66.7</v>
      </c>
      <c r="F191" s="47">
        <v>20.3</v>
      </c>
      <c r="G191" s="47">
        <v>6.6</v>
      </c>
      <c r="H191" s="50">
        <v>112000</v>
      </c>
      <c r="I191" s="50">
        <v>38000</v>
      </c>
      <c r="J191" s="51">
        <v>449</v>
      </c>
    </row>
    <row r="192" spans="1:10">
      <c r="A192" s="41">
        <v>171</v>
      </c>
      <c r="C192" s="9" t="s">
        <v>359</v>
      </c>
      <c r="D192" s="46">
        <v>29.11</v>
      </c>
      <c r="E192" s="47">
        <v>24.7</v>
      </c>
      <c r="F192" s="47">
        <v>10</v>
      </c>
      <c r="G192" s="47">
        <v>4</v>
      </c>
      <c r="H192" s="50">
        <v>8322</v>
      </c>
      <c r="I192" s="50">
        <v>3222</v>
      </c>
      <c r="J192" s="51">
        <v>660</v>
      </c>
    </row>
    <row r="193" spans="1:10">
      <c r="A193" s="41">
        <v>172</v>
      </c>
      <c r="C193" s="9" t="s">
        <v>360</v>
      </c>
      <c r="D193" s="46">
        <v>35.9</v>
      </c>
      <c r="E193" s="47">
        <v>27.6</v>
      </c>
      <c r="F193" s="47">
        <v>12</v>
      </c>
      <c r="G193" s="47">
        <v>5.3</v>
      </c>
      <c r="H193" s="50">
        <v>17000</v>
      </c>
      <c r="I193" s="50">
        <v>6300</v>
      </c>
      <c r="J193" s="51">
        <v>575</v>
      </c>
    </row>
    <row r="194" spans="1:10">
      <c r="A194" s="41">
        <v>173</v>
      </c>
      <c r="C194" s="9" t="s">
        <v>361</v>
      </c>
      <c r="D194" s="46">
        <v>31</v>
      </c>
      <c r="E194" s="47">
        <v>28.3</v>
      </c>
      <c r="F194" s="47">
        <v>11.2</v>
      </c>
      <c r="G194" s="47">
        <v>4.9000000000000004</v>
      </c>
      <c r="H194" s="50">
        <v>13600</v>
      </c>
      <c r="I194" s="50">
        <v>5600</v>
      </c>
      <c r="J194" s="51"/>
    </row>
    <row r="195" spans="1:10">
      <c r="A195" s="41">
        <v>174</v>
      </c>
      <c r="C195" s="9" t="s">
        <v>362</v>
      </c>
      <c r="D195" s="46">
        <v>41</v>
      </c>
      <c r="E195" s="47">
        <v>32.6</v>
      </c>
      <c r="F195" s="47">
        <v>13.2</v>
      </c>
      <c r="G195" s="47">
        <v>5</v>
      </c>
      <c r="H195" s="50">
        <v>22000</v>
      </c>
      <c r="I195" s="50">
        <v>6000</v>
      </c>
      <c r="J195" s="51">
        <v>1004</v>
      </c>
    </row>
    <row r="196" spans="1:10">
      <c r="A196" s="41">
        <v>175</v>
      </c>
      <c r="C196" s="9" t="s">
        <v>363</v>
      </c>
      <c r="D196" s="46">
        <v>47.6</v>
      </c>
      <c r="E196" s="47"/>
      <c r="F196" s="47">
        <v>13.1</v>
      </c>
      <c r="G196" s="47">
        <v>5.0999999999999996</v>
      </c>
      <c r="H196" s="50">
        <v>29125</v>
      </c>
      <c r="I196" s="50">
        <v>11000</v>
      </c>
      <c r="J196" s="51">
        <v>405</v>
      </c>
    </row>
    <row r="197" spans="1:10">
      <c r="A197" s="41">
        <v>176</v>
      </c>
      <c r="C197" s="9" t="s">
        <v>364</v>
      </c>
      <c r="D197" s="46">
        <v>30</v>
      </c>
      <c r="E197" s="47">
        <v>24.3</v>
      </c>
      <c r="F197" s="47">
        <v>10.6</v>
      </c>
      <c r="G197" s="47">
        <v>3.8</v>
      </c>
      <c r="H197" s="50">
        <v>8000</v>
      </c>
      <c r="I197" s="50">
        <v>3000</v>
      </c>
      <c r="J197" s="51">
        <v>531</v>
      </c>
    </row>
    <row r="198" spans="1:10">
      <c r="A198" s="41">
        <v>177</v>
      </c>
      <c r="C198" s="9" t="s">
        <v>365</v>
      </c>
      <c r="D198" s="46">
        <v>34.4</v>
      </c>
      <c r="E198" s="47">
        <v>27.9</v>
      </c>
      <c r="F198" s="47">
        <v>11.6</v>
      </c>
      <c r="G198" s="47">
        <v>4</v>
      </c>
      <c r="H198" s="50">
        <v>11000</v>
      </c>
      <c r="I198" s="50">
        <v>4500</v>
      </c>
      <c r="J198" s="51">
        <v>654</v>
      </c>
    </row>
    <row r="199" spans="1:10">
      <c r="A199" s="41">
        <v>178</v>
      </c>
      <c r="C199" s="9" t="s">
        <v>366</v>
      </c>
      <c r="D199" s="46">
        <v>35</v>
      </c>
      <c r="E199" s="47">
        <v>28.7</v>
      </c>
      <c r="F199" s="47">
        <v>11.6</v>
      </c>
      <c r="G199" s="47">
        <v>4.4000000000000004</v>
      </c>
      <c r="H199" s="50">
        <v>12900</v>
      </c>
      <c r="I199" s="50">
        <v>5950</v>
      </c>
      <c r="J199" s="51">
        <v>640</v>
      </c>
    </row>
    <row r="200" spans="1:10">
      <c r="A200" s="41">
        <v>179</v>
      </c>
      <c r="C200" s="9" t="s">
        <v>10</v>
      </c>
      <c r="D200" s="46">
        <v>38</v>
      </c>
      <c r="E200" s="47">
        <v>30</v>
      </c>
      <c r="F200" s="47">
        <v>12</v>
      </c>
      <c r="G200" s="47">
        <v>4.5999999999999996</v>
      </c>
      <c r="H200" s="50">
        <v>17500</v>
      </c>
      <c r="I200" s="50">
        <v>8000</v>
      </c>
      <c r="J200" s="51">
        <v>735</v>
      </c>
    </row>
    <row r="201" spans="1:10">
      <c r="A201" s="41">
        <v>180</v>
      </c>
      <c r="C201" s="9" t="s">
        <v>11</v>
      </c>
      <c r="D201" s="46">
        <v>41.6</v>
      </c>
      <c r="E201" s="47">
        <v>33</v>
      </c>
      <c r="F201" s="47">
        <v>12.8</v>
      </c>
      <c r="G201" s="47">
        <v>4</v>
      </c>
      <c r="H201" s="50">
        <v>19000</v>
      </c>
      <c r="I201" s="50">
        <v>7600</v>
      </c>
      <c r="J201" s="51">
        <v>373</v>
      </c>
    </row>
    <row r="202" spans="1:10">
      <c r="A202" s="41">
        <v>181</v>
      </c>
      <c r="C202" s="9" t="s">
        <v>12</v>
      </c>
      <c r="D202" s="46">
        <v>28.6</v>
      </c>
      <c r="E202" s="47">
        <v>21.6</v>
      </c>
      <c r="F202" s="47">
        <v>9.1</v>
      </c>
      <c r="G202" s="47">
        <v>4</v>
      </c>
      <c r="H202" s="50">
        <v>9750</v>
      </c>
      <c r="I202" s="50">
        <v>2200</v>
      </c>
      <c r="J202" s="51"/>
    </row>
    <row r="203" spans="1:10">
      <c r="A203" s="41">
        <v>182</v>
      </c>
      <c r="C203" s="9" t="s">
        <v>13</v>
      </c>
      <c r="D203" s="46">
        <v>34.1</v>
      </c>
      <c r="E203" s="47"/>
      <c r="F203" s="47">
        <v>11.3</v>
      </c>
      <c r="G203" s="47">
        <v>4.5</v>
      </c>
      <c r="H203" s="50">
        <v>12041</v>
      </c>
      <c r="I203" s="50">
        <v>4000</v>
      </c>
      <c r="J203" s="51">
        <v>567</v>
      </c>
    </row>
    <row r="204" spans="1:10">
      <c r="A204" s="41">
        <v>183</v>
      </c>
      <c r="C204" s="9" t="s">
        <v>14</v>
      </c>
      <c r="D204" s="46">
        <v>37</v>
      </c>
      <c r="E204" s="47">
        <v>27.1</v>
      </c>
      <c r="F204" s="47">
        <v>11.1</v>
      </c>
      <c r="G204" s="47">
        <v>4.7</v>
      </c>
      <c r="H204" s="50">
        <v>18600</v>
      </c>
      <c r="I204" s="50">
        <v>5000</v>
      </c>
      <c r="J204" s="51">
        <v>462</v>
      </c>
    </row>
    <row r="205" spans="1:10">
      <c r="A205" s="41">
        <v>184</v>
      </c>
      <c r="C205" s="9" t="s">
        <v>15</v>
      </c>
      <c r="D205" s="46">
        <v>39.4</v>
      </c>
      <c r="E205" s="47">
        <v>34.299999999999997</v>
      </c>
      <c r="F205" s="47">
        <v>13.4</v>
      </c>
      <c r="G205" s="47">
        <v>4.9000000000000004</v>
      </c>
      <c r="H205" s="50">
        <v>34500</v>
      </c>
      <c r="I205" s="50"/>
      <c r="J205" s="51">
        <v>642</v>
      </c>
    </row>
    <row r="206" spans="1:10">
      <c r="A206" s="41">
        <v>185</v>
      </c>
      <c r="C206" s="9" t="s">
        <v>16</v>
      </c>
      <c r="D206" s="46">
        <v>45.6</v>
      </c>
      <c r="E206" s="47">
        <v>39.9</v>
      </c>
      <c r="F206" s="47">
        <v>15.2</v>
      </c>
      <c r="G206" s="47">
        <v>5.6</v>
      </c>
      <c r="H206" s="50">
        <v>48360</v>
      </c>
      <c r="I206" s="50">
        <v>8500</v>
      </c>
      <c r="J206" s="51">
        <v>1250</v>
      </c>
    </row>
    <row r="207" spans="1:10">
      <c r="A207" s="41">
        <v>186</v>
      </c>
      <c r="C207" s="9" t="s">
        <v>17</v>
      </c>
      <c r="D207" s="46">
        <v>50.1</v>
      </c>
      <c r="E207" s="47">
        <v>39.700000000000003</v>
      </c>
      <c r="F207" s="47">
        <v>14.1</v>
      </c>
      <c r="G207" s="47">
        <v>6.2</v>
      </c>
      <c r="H207" s="50">
        <v>52000</v>
      </c>
      <c r="I207" s="50"/>
      <c r="J207" s="51">
        <v>364</v>
      </c>
    </row>
    <row r="208" spans="1:10">
      <c r="A208" s="41">
        <v>187</v>
      </c>
      <c r="C208" s="9" t="s">
        <v>18</v>
      </c>
      <c r="D208" s="46">
        <v>27.5</v>
      </c>
      <c r="E208" s="47">
        <v>23</v>
      </c>
      <c r="F208" s="47">
        <v>8.5</v>
      </c>
      <c r="G208" s="47">
        <v>4.9000000000000004</v>
      </c>
      <c r="H208" s="50">
        <v>3800</v>
      </c>
      <c r="I208" s="50">
        <v>1530</v>
      </c>
      <c r="J208" s="51"/>
    </row>
    <row r="209" spans="1:10">
      <c r="A209" s="41">
        <v>188</v>
      </c>
      <c r="C209" s="9" t="s">
        <v>19</v>
      </c>
      <c r="D209" s="46">
        <v>28.6</v>
      </c>
      <c r="E209" s="47"/>
      <c r="F209" s="47">
        <v>10</v>
      </c>
      <c r="G209" s="47">
        <v>3.11</v>
      </c>
      <c r="H209" s="50">
        <v>7900</v>
      </c>
      <c r="I209" s="50">
        <v>3000</v>
      </c>
      <c r="J209" s="51">
        <v>450</v>
      </c>
    </row>
    <row r="210" spans="1:10">
      <c r="A210" s="41">
        <v>189</v>
      </c>
      <c r="C210" s="9" t="s">
        <v>20</v>
      </c>
      <c r="D210" s="46">
        <v>29.5</v>
      </c>
      <c r="E210" s="47">
        <v>25</v>
      </c>
      <c r="F210" s="47">
        <v>11</v>
      </c>
      <c r="G210" s="47">
        <v>5.6</v>
      </c>
      <c r="H210" s="50">
        <v>6000</v>
      </c>
      <c r="I210" s="50">
        <v>2100</v>
      </c>
      <c r="J210" s="51">
        <v>561</v>
      </c>
    </row>
    <row r="211" spans="1:10">
      <c r="A211" s="41">
        <v>190</v>
      </c>
      <c r="C211" s="9" t="s">
        <v>21</v>
      </c>
      <c r="D211" s="46">
        <v>33.5</v>
      </c>
      <c r="E211" s="47">
        <v>28</v>
      </c>
      <c r="F211" s="47">
        <v>11</v>
      </c>
      <c r="G211" s="47">
        <v>6.2</v>
      </c>
      <c r="H211" s="50">
        <v>8000</v>
      </c>
      <c r="I211" s="50">
        <v>3100</v>
      </c>
      <c r="J211" s="51">
        <v>632</v>
      </c>
    </row>
    <row r="212" spans="1:10">
      <c r="A212" s="41">
        <v>191</v>
      </c>
      <c r="C212" s="9" t="s">
        <v>22</v>
      </c>
      <c r="D212" s="46">
        <v>35.5</v>
      </c>
      <c r="E212" s="47">
        <v>30</v>
      </c>
      <c r="F212" s="47">
        <v>11.8</v>
      </c>
      <c r="G212" s="47">
        <v>6.9</v>
      </c>
      <c r="H212" s="50">
        <v>10000</v>
      </c>
      <c r="I212" s="50">
        <v>4400</v>
      </c>
      <c r="J212" s="51">
        <v>621</v>
      </c>
    </row>
    <row r="213" spans="1:10">
      <c r="A213" s="41">
        <v>192</v>
      </c>
      <c r="C213" s="9" t="s">
        <v>23</v>
      </c>
      <c r="D213" s="46">
        <v>35.200000000000003</v>
      </c>
      <c r="E213" s="47">
        <v>30</v>
      </c>
      <c r="F213" s="47">
        <v>11.1</v>
      </c>
      <c r="G213" s="47">
        <v>4.9000000000000004</v>
      </c>
      <c r="H213" s="50">
        <v>11800</v>
      </c>
      <c r="I213" s="50">
        <v>4300</v>
      </c>
      <c r="J213" s="51">
        <v>1046</v>
      </c>
    </row>
    <row r="214" spans="1:10">
      <c r="A214" s="41">
        <v>193</v>
      </c>
      <c r="C214" s="9" t="s">
        <v>24</v>
      </c>
      <c r="D214" s="46">
        <v>44.9</v>
      </c>
      <c r="E214" s="47">
        <v>38.700000000000003</v>
      </c>
      <c r="F214" s="47">
        <v>13.7</v>
      </c>
      <c r="G214" s="47">
        <v>6</v>
      </c>
      <c r="H214" s="50">
        <v>22000</v>
      </c>
      <c r="I214" s="50">
        <v>9000</v>
      </c>
      <c r="J214" s="51">
        <v>1803</v>
      </c>
    </row>
    <row r="215" spans="1:10">
      <c r="A215" s="41">
        <v>194</v>
      </c>
      <c r="C215" s="9" t="s">
        <v>25</v>
      </c>
      <c r="D215" s="46">
        <v>60</v>
      </c>
      <c r="E215" s="47">
        <v>50.2</v>
      </c>
      <c r="F215" s="47">
        <v>16.2</v>
      </c>
      <c r="G215" s="47">
        <v>7</v>
      </c>
      <c r="H215" s="50">
        <v>36000</v>
      </c>
      <c r="I215" s="50">
        <v>18000</v>
      </c>
      <c r="J215" s="51">
        <v>858</v>
      </c>
    </row>
    <row r="216" spans="1:10">
      <c r="A216" s="41">
        <v>195</v>
      </c>
      <c r="C216" s="9" t="s">
        <v>26</v>
      </c>
      <c r="D216" s="46">
        <v>38.200000000000003</v>
      </c>
      <c r="E216" s="47">
        <v>32.1</v>
      </c>
      <c r="F216" s="47">
        <v>12.8</v>
      </c>
      <c r="G216" s="47">
        <v>3.2</v>
      </c>
      <c r="H216" s="50">
        <v>24000</v>
      </c>
      <c r="I216" s="50">
        <v>7000</v>
      </c>
      <c r="J216" s="51"/>
    </row>
    <row r="217" spans="1:10">
      <c r="A217" s="41">
        <v>196</v>
      </c>
      <c r="C217" s="9" t="s">
        <v>27</v>
      </c>
      <c r="D217" s="46">
        <v>27.8</v>
      </c>
      <c r="E217" s="47">
        <v>23.1</v>
      </c>
      <c r="F217" s="47">
        <v>8</v>
      </c>
      <c r="G217" s="47">
        <v>2.1</v>
      </c>
      <c r="H217" s="50">
        <v>5200</v>
      </c>
      <c r="I217" s="50">
        <v>2600</v>
      </c>
      <c r="J217" s="51"/>
    </row>
    <row r="218" spans="1:10">
      <c r="A218" s="41">
        <v>197</v>
      </c>
      <c r="C218" s="9" t="s">
        <v>28</v>
      </c>
      <c r="D218" s="46">
        <v>28.8</v>
      </c>
      <c r="E218" s="47">
        <v>23.6</v>
      </c>
      <c r="F218" s="47">
        <v>10</v>
      </c>
      <c r="G218" s="47">
        <v>4.2</v>
      </c>
      <c r="H218" s="50">
        <v>7800</v>
      </c>
      <c r="I218" s="50">
        <v>3000</v>
      </c>
      <c r="J218" s="51">
        <v>360</v>
      </c>
    </row>
    <row r="219" spans="1:10">
      <c r="A219" s="41">
        <v>198</v>
      </c>
      <c r="C219" s="9" t="s">
        <v>29</v>
      </c>
      <c r="D219" s="46">
        <v>29.6</v>
      </c>
      <c r="E219" s="47">
        <v>22.9</v>
      </c>
      <c r="F219" s="47">
        <v>10</v>
      </c>
      <c r="G219" s="47">
        <v>5.2</v>
      </c>
      <c r="H219" s="50">
        <v>8000</v>
      </c>
      <c r="I219" s="50">
        <v>2800</v>
      </c>
      <c r="J219" s="51">
        <v>528</v>
      </c>
    </row>
    <row r="220" spans="1:10">
      <c r="A220" s="41">
        <v>199</v>
      </c>
      <c r="C220" s="9" t="s">
        <v>30</v>
      </c>
      <c r="D220" s="46">
        <v>36.200000000000003</v>
      </c>
      <c r="E220" s="47">
        <v>28.4</v>
      </c>
      <c r="F220" s="47">
        <v>11</v>
      </c>
      <c r="G220" s="47">
        <v>5.1100000000000003</v>
      </c>
      <c r="H220" s="50">
        <v>10500</v>
      </c>
      <c r="I220" s="50">
        <v>4000</v>
      </c>
      <c r="J220" s="51">
        <v>961</v>
      </c>
    </row>
    <row r="221" spans="1:10">
      <c r="A221" s="41">
        <v>200</v>
      </c>
      <c r="C221" s="9" t="s">
        <v>31</v>
      </c>
      <c r="D221" s="46">
        <v>42.7</v>
      </c>
      <c r="E221" s="47">
        <v>35.299999999999997</v>
      </c>
      <c r="F221" s="47">
        <v>13.9</v>
      </c>
      <c r="G221" s="47">
        <v>4.1100000000000003</v>
      </c>
      <c r="H221" s="50">
        <v>21000</v>
      </c>
      <c r="I221" s="50">
        <v>7000</v>
      </c>
      <c r="J221" s="51">
        <v>889</v>
      </c>
    </row>
    <row r="222" spans="1:10">
      <c r="A222" s="41">
        <v>201</v>
      </c>
      <c r="C222" s="9" t="s">
        <v>32</v>
      </c>
      <c r="D222" s="46">
        <v>44.2</v>
      </c>
      <c r="E222" s="47">
        <v>35.299999999999997</v>
      </c>
      <c r="F222" s="47">
        <v>13.9</v>
      </c>
      <c r="G222" s="47">
        <v>4.1100000000000003</v>
      </c>
      <c r="H222" s="50">
        <v>23000</v>
      </c>
      <c r="I222" s="50">
        <v>7000</v>
      </c>
      <c r="J222" s="51">
        <v>1177</v>
      </c>
    </row>
    <row r="223" spans="1:10">
      <c r="A223" s="41">
        <v>202</v>
      </c>
      <c r="C223" s="9" t="s">
        <v>33</v>
      </c>
      <c r="D223" s="46">
        <v>45.8</v>
      </c>
      <c r="E223" s="47">
        <v>40.4</v>
      </c>
      <c r="F223" s="47">
        <v>12.11</v>
      </c>
      <c r="G223" s="47">
        <v>6.4</v>
      </c>
      <c r="H223" s="50">
        <v>30500</v>
      </c>
      <c r="I223" s="50">
        <v>11000</v>
      </c>
      <c r="J223" s="51">
        <v>1100</v>
      </c>
    </row>
    <row r="224" spans="1:10">
      <c r="A224" s="41">
        <v>203</v>
      </c>
      <c r="C224" s="9" t="s">
        <v>34</v>
      </c>
      <c r="D224" s="46">
        <v>48.2</v>
      </c>
      <c r="E224" s="47">
        <v>38.4</v>
      </c>
      <c r="F224" s="47">
        <v>14.6</v>
      </c>
      <c r="G224" s="47">
        <v>4.5999999999999996</v>
      </c>
      <c r="H224" s="50">
        <v>42924</v>
      </c>
      <c r="I224" s="50">
        <v>18000</v>
      </c>
      <c r="J224" s="51">
        <v>1508</v>
      </c>
    </row>
    <row r="225" spans="1:10">
      <c r="A225" s="41">
        <v>204</v>
      </c>
      <c r="C225" s="9" t="s">
        <v>35</v>
      </c>
      <c r="D225" s="46">
        <v>58.8</v>
      </c>
      <c r="E225" s="47">
        <v>47.9</v>
      </c>
      <c r="F225" s="47">
        <v>16.2</v>
      </c>
      <c r="G225" s="47">
        <v>4.0999999999999996</v>
      </c>
      <c r="H225" s="50">
        <v>56720</v>
      </c>
      <c r="I225" s="50">
        <v>23000</v>
      </c>
      <c r="J225" s="51">
        <v>1750</v>
      </c>
    </row>
    <row r="226" spans="1:10">
      <c r="A226" s="41">
        <v>205</v>
      </c>
      <c r="C226" s="9" t="s">
        <v>36</v>
      </c>
      <c r="D226" s="46">
        <v>63.1</v>
      </c>
      <c r="E226" s="47">
        <v>49.8</v>
      </c>
      <c r="F226" s="47">
        <v>17.3</v>
      </c>
      <c r="G226" s="47">
        <v>6</v>
      </c>
      <c r="H226" s="50">
        <v>65000</v>
      </c>
      <c r="I226" s="50">
        <v>27000</v>
      </c>
      <c r="J226" s="51">
        <v>2560</v>
      </c>
    </row>
    <row r="227" spans="1:10">
      <c r="A227" s="41">
        <v>206</v>
      </c>
      <c r="C227" s="9" t="s">
        <v>37</v>
      </c>
      <c r="D227" s="46">
        <v>74.8</v>
      </c>
      <c r="E227" s="47">
        <v>56.3</v>
      </c>
      <c r="F227" s="47">
        <v>19.8</v>
      </c>
      <c r="G227" s="47">
        <v>6</v>
      </c>
      <c r="H227" s="50">
        <v>139500</v>
      </c>
      <c r="I227" s="50">
        <v>57000</v>
      </c>
      <c r="J227" s="51">
        <v>360</v>
      </c>
    </row>
    <row r="228" spans="1:10">
      <c r="A228" s="41">
        <v>207</v>
      </c>
      <c r="C228" s="9" t="s">
        <v>38</v>
      </c>
      <c r="D228" s="46">
        <v>28.2</v>
      </c>
      <c r="E228" s="47">
        <v>22.9</v>
      </c>
      <c r="F228" s="47">
        <v>9.5</v>
      </c>
      <c r="G228" s="47">
        <v>3.6</v>
      </c>
      <c r="H228" s="50">
        <v>7450</v>
      </c>
      <c r="I228" s="50">
        <v>2650</v>
      </c>
      <c r="J228" s="51">
        <v>595</v>
      </c>
    </row>
    <row r="229" spans="1:10">
      <c r="A229" s="41">
        <v>208</v>
      </c>
      <c r="C229" s="9" t="s">
        <v>39</v>
      </c>
      <c r="D229" s="46">
        <v>36</v>
      </c>
      <c r="E229" s="47">
        <v>30.1</v>
      </c>
      <c r="F229" s="47">
        <v>11.6</v>
      </c>
      <c r="G229" s="47">
        <v>5</v>
      </c>
      <c r="H229" s="50">
        <v>17250</v>
      </c>
      <c r="I229" s="50">
        <v>5650</v>
      </c>
      <c r="J229" s="51">
        <v>595</v>
      </c>
    </row>
    <row r="230" spans="1:10">
      <c r="A230" s="41">
        <v>209</v>
      </c>
      <c r="C230" s="9" t="s">
        <v>40</v>
      </c>
      <c r="D230" s="46">
        <v>36</v>
      </c>
      <c r="E230" s="47">
        <v>30.1</v>
      </c>
      <c r="F230" s="47">
        <v>11.6</v>
      </c>
      <c r="G230" s="47">
        <v>5</v>
      </c>
      <c r="H230" s="50">
        <v>18250</v>
      </c>
      <c r="I230" s="50">
        <v>5650</v>
      </c>
      <c r="J230" s="51">
        <v>1022</v>
      </c>
    </row>
    <row r="231" spans="1:10">
      <c r="A231" s="41">
        <v>210</v>
      </c>
      <c r="C231" s="9" t="s">
        <v>41</v>
      </c>
      <c r="D231" s="46">
        <v>47</v>
      </c>
      <c r="E231" s="47">
        <v>37.1</v>
      </c>
      <c r="F231" s="47">
        <v>13.1</v>
      </c>
      <c r="G231" s="47">
        <v>6</v>
      </c>
      <c r="H231" s="50">
        <v>32000</v>
      </c>
      <c r="I231" s="50">
        <v>13000</v>
      </c>
      <c r="J231" s="51">
        <v>657</v>
      </c>
    </row>
    <row r="232" spans="1:10">
      <c r="A232" s="41">
        <v>211</v>
      </c>
      <c r="C232" s="9" t="s">
        <v>42</v>
      </c>
      <c r="D232" s="46">
        <v>36.299999999999997</v>
      </c>
      <c r="E232" s="47">
        <v>29.6</v>
      </c>
      <c r="F232" s="47">
        <v>11.7</v>
      </c>
      <c r="G232" s="47">
        <v>4.5999999999999996</v>
      </c>
      <c r="H232" s="50">
        <v>15600</v>
      </c>
      <c r="I232" s="50">
        <v>6500</v>
      </c>
      <c r="J232" s="51">
        <v>879</v>
      </c>
    </row>
    <row r="233" spans="1:10">
      <c r="A233" s="41">
        <v>212</v>
      </c>
      <c r="C233" s="9" t="s">
        <v>43</v>
      </c>
      <c r="D233" s="46">
        <v>44</v>
      </c>
      <c r="E233" s="47">
        <v>34.6</v>
      </c>
      <c r="F233" s="47">
        <v>12.9</v>
      </c>
      <c r="G233" s="47">
        <v>5.9</v>
      </c>
      <c r="H233" s="50">
        <v>22500</v>
      </c>
      <c r="I233" s="50">
        <v>8280</v>
      </c>
      <c r="J233" s="51">
        <v>525</v>
      </c>
    </row>
    <row r="234" spans="1:10">
      <c r="A234" s="41">
        <v>213</v>
      </c>
      <c r="C234" s="9" t="s">
        <v>44</v>
      </c>
      <c r="D234" s="46">
        <v>33</v>
      </c>
      <c r="E234" s="47">
        <v>27.6</v>
      </c>
      <c r="F234" s="47">
        <v>11.1</v>
      </c>
      <c r="G234" s="47">
        <v>3.11</v>
      </c>
      <c r="H234" s="50">
        <v>14500</v>
      </c>
      <c r="I234" s="50">
        <v>5000</v>
      </c>
      <c r="J234" s="51">
        <v>668</v>
      </c>
    </row>
    <row r="235" spans="1:10">
      <c r="A235" s="41">
        <v>214</v>
      </c>
      <c r="C235" s="9" t="s">
        <v>45</v>
      </c>
      <c r="D235" s="46">
        <v>38.4</v>
      </c>
      <c r="E235" s="47">
        <v>30.6</v>
      </c>
      <c r="F235" s="47">
        <v>12</v>
      </c>
      <c r="G235" s="47">
        <v>5</v>
      </c>
      <c r="H235" s="50">
        <v>17000</v>
      </c>
      <c r="I235" s="50">
        <v>6800</v>
      </c>
      <c r="J235" s="51">
        <v>774</v>
      </c>
    </row>
    <row r="236" spans="1:10">
      <c r="A236" s="41">
        <v>215</v>
      </c>
      <c r="C236" s="9" t="s">
        <v>46</v>
      </c>
      <c r="D236" s="46">
        <v>41.3</v>
      </c>
      <c r="E236" s="47">
        <v>34</v>
      </c>
      <c r="F236" s="47">
        <v>13.1</v>
      </c>
      <c r="G236" s="47">
        <v>4.2</v>
      </c>
      <c r="H236" s="50">
        <v>27000</v>
      </c>
      <c r="I236" s="50">
        <v>9000</v>
      </c>
      <c r="J236" s="51">
        <v>780.5</v>
      </c>
    </row>
    <row r="237" spans="1:10">
      <c r="A237" s="41">
        <v>216</v>
      </c>
      <c r="C237" s="9" t="s">
        <v>47</v>
      </c>
      <c r="D237" s="46">
        <v>41.3</v>
      </c>
      <c r="E237" s="47">
        <v>34</v>
      </c>
      <c r="F237" s="47">
        <v>13.1</v>
      </c>
      <c r="G237" s="47">
        <v>4.0999999999999996</v>
      </c>
      <c r="H237" s="50">
        <v>23000</v>
      </c>
      <c r="I237" s="50">
        <v>8500</v>
      </c>
      <c r="J237" s="51">
        <v>900</v>
      </c>
    </row>
    <row r="238" spans="1:10">
      <c r="A238" s="41">
        <v>217</v>
      </c>
      <c r="C238" s="9" t="s">
        <v>48</v>
      </c>
      <c r="D238" s="46">
        <v>45</v>
      </c>
      <c r="E238" s="47">
        <v>39.299999999999997</v>
      </c>
      <c r="F238" s="47">
        <v>13.6</v>
      </c>
      <c r="G238" s="47">
        <v>5.6</v>
      </c>
      <c r="H238" s="50">
        <v>30000</v>
      </c>
      <c r="I238" s="50">
        <v>8300</v>
      </c>
      <c r="J238" s="51">
        <v>1258</v>
      </c>
    </row>
    <row r="239" spans="1:10">
      <c r="A239" s="41">
        <v>218</v>
      </c>
      <c r="C239" s="9" t="s">
        <v>49</v>
      </c>
      <c r="D239" s="46">
        <v>51.6</v>
      </c>
      <c r="E239" s="47">
        <v>43</v>
      </c>
      <c r="F239" s="47">
        <v>15</v>
      </c>
      <c r="G239" s="47">
        <v>5.6</v>
      </c>
      <c r="H239" s="50">
        <v>48000</v>
      </c>
      <c r="I239" s="50">
        <v>14000</v>
      </c>
      <c r="J239" s="51">
        <v>1323</v>
      </c>
    </row>
    <row r="240" spans="1:10">
      <c r="A240" s="41">
        <v>219</v>
      </c>
      <c r="C240" s="9" t="s">
        <v>50</v>
      </c>
      <c r="D240" s="46">
        <v>55.9</v>
      </c>
      <c r="E240" s="47">
        <v>44.5</v>
      </c>
      <c r="F240" s="47">
        <v>15.7</v>
      </c>
      <c r="G240" s="47">
        <v>5.6</v>
      </c>
      <c r="H240" s="50">
        <v>51000</v>
      </c>
      <c r="I240" s="50">
        <v>14000</v>
      </c>
      <c r="J240" s="51">
        <v>1323</v>
      </c>
    </row>
    <row r="241" spans="1:10">
      <c r="A241" s="41">
        <v>220</v>
      </c>
      <c r="C241" s="9" t="s">
        <v>51</v>
      </c>
      <c r="D241" s="46">
        <v>59.6</v>
      </c>
      <c r="E241" s="47">
        <v>44.5</v>
      </c>
      <c r="F241" s="47">
        <v>15.7</v>
      </c>
      <c r="G241" s="47">
        <v>5.6</v>
      </c>
      <c r="H241" s="50">
        <v>52000</v>
      </c>
      <c r="I241" s="50">
        <v>14000</v>
      </c>
      <c r="J241" s="51">
        <v>1596</v>
      </c>
    </row>
    <row r="242" spans="1:10">
      <c r="A242" s="41">
        <v>221</v>
      </c>
      <c r="C242" s="9" t="s">
        <v>52</v>
      </c>
      <c r="D242" s="46">
        <v>61.6</v>
      </c>
      <c r="E242" s="47">
        <v>45.6</v>
      </c>
      <c r="F242" s="47">
        <v>15.7</v>
      </c>
      <c r="G242" s="47">
        <v>5.0999999999999996</v>
      </c>
      <c r="H242" s="50">
        <v>55000</v>
      </c>
      <c r="I242" s="50">
        <v>17000</v>
      </c>
      <c r="J242" s="51">
        <v>638</v>
      </c>
    </row>
    <row r="243" spans="1:10">
      <c r="A243" s="41">
        <v>222</v>
      </c>
      <c r="C243" s="9" t="s">
        <v>53</v>
      </c>
      <c r="D243" s="46">
        <v>33.200000000000003</v>
      </c>
      <c r="E243" s="47">
        <v>28.3</v>
      </c>
      <c r="F243" s="47">
        <v>10.8</v>
      </c>
      <c r="G243" s="47">
        <v>4.0999999999999996</v>
      </c>
      <c r="H243" s="50">
        <v>15180</v>
      </c>
      <c r="I243" s="50">
        <v>5291</v>
      </c>
      <c r="J243" s="51">
        <v>822</v>
      </c>
    </row>
    <row r="244" spans="1:10">
      <c r="A244" s="41">
        <v>223</v>
      </c>
      <c r="C244" s="9" t="s">
        <v>54</v>
      </c>
      <c r="D244" s="46">
        <v>35.5</v>
      </c>
      <c r="E244" s="47">
        <v>30.1</v>
      </c>
      <c r="F244" s="47">
        <v>10.1</v>
      </c>
      <c r="G244" s="47">
        <v>5.3</v>
      </c>
      <c r="H244" s="50">
        <v>17640</v>
      </c>
      <c r="I244" s="50">
        <v>6600</v>
      </c>
      <c r="J244" s="51">
        <v>806</v>
      </c>
    </row>
    <row r="245" spans="1:10">
      <c r="A245" s="41">
        <v>224</v>
      </c>
      <c r="C245" s="9" t="s">
        <v>55</v>
      </c>
      <c r="D245" s="46">
        <v>37.6</v>
      </c>
      <c r="E245" s="47">
        <v>30.4</v>
      </c>
      <c r="F245" s="47">
        <v>11.2</v>
      </c>
      <c r="G245" s="47">
        <v>5.1100000000000003</v>
      </c>
      <c r="H245" s="50">
        <v>24200</v>
      </c>
      <c r="I245" s="50">
        <v>6835</v>
      </c>
      <c r="J245" s="51"/>
    </row>
    <row r="246" spans="1:10">
      <c r="A246" s="41">
        <v>225</v>
      </c>
      <c r="C246" s="9" t="s">
        <v>56</v>
      </c>
      <c r="D246" s="46">
        <v>39.4</v>
      </c>
      <c r="E246" s="47">
        <v>32.9</v>
      </c>
      <c r="F246" s="47">
        <v>13.1</v>
      </c>
      <c r="G246" s="47">
        <v>5.8</v>
      </c>
      <c r="H246" s="50">
        <v>30865</v>
      </c>
      <c r="I246" s="50">
        <v>9480</v>
      </c>
      <c r="J246" s="51">
        <v>1023</v>
      </c>
    </row>
    <row r="247" spans="1:10">
      <c r="A247" s="41">
        <v>226</v>
      </c>
      <c r="C247" s="9" t="s">
        <v>57</v>
      </c>
      <c r="D247" s="46">
        <v>42.8</v>
      </c>
      <c r="E247" s="47">
        <v>32.1</v>
      </c>
      <c r="F247" s="47">
        <v>13.1</v>
      </c>
      <c r="G247" s="47">
        <v>6.3</v>
      </c>
      <c r="H247" s="50">
        <v>35280</v>
      </c>
      <c r="I247" s="50">
        <v>10143</v>
      </c>
      <c r="J247" s="51">
        <v>1140</v>
      </c>
    </row>
    <row r="248" spans="1:10">
      <c r="A248" s="41">
        <v>227</v>
      </c>
      <c r="C248" s="9" t="s">
        <v>58</v>
      </c>
      <c r="D248" s="46">
        <v>43.4</v>
      </c>
      <c r="E248" s="47">
        <v>37.9</v>
      </c>
      <c r="F248" s="47">
        <v>12.2</v>
      </c>
      <c r="G248" s="47">
        <v>5.1100000000000003</v>
      </c>
      <c r="H248" s="50">
        <v>39700</v>
      </c>
      <c r="I248" s="50">
        <v>12100</v>
      </c>
      <c r="J248" s="51"/>
    </row>
    <row r="249" spans="1:10">
      <c r="A249" s="41">
        <v>228</v>
      </c>
      <c r="C249" s="9" t="s">
        <v>59</v>
      </c>
      <c r="D249" s="46">
        <v>51.2</v>
      </c>
      <c r="E249" s="47">
        <v>39.700000000000003</v>
      </c>
      <c r="F249" s="47">
        <v>15</v>
      </c>
      <c r="G249" s="47">
        <v>7.2</v>
      </c>
      <c r="H249" s="50">
        <v>59400</v>
      </c>
      <c r="I249" s="50">
        <v>16720</v>
      </c>
      <c r="J249" s="51"/>
    </row>
    <row r="250" spans="1:10">
      <c r="A250" s="41">
        <v>229</v>
      </c>
      <c r="C250" s="9" t="s">
        <v>60</v>
      </c>
      <c r="D250" s="46">
        <v>28</v>
      </c>
      <c r="E250" s="47">
        <v>23.6</v>
      </c>
      <c r="F250" s="47">
        <v>9.9</v>
      </c>
      <c r="G250" s="47">
        <v>4</v>
      </c>
      <c r="H250" s="50">
        <v>7000</v>
      </c>
      <c r="I250" s="50"/>
      <c r="J250" s="51">
        <v>425</v>
      </c>
    </row>
    <row r="251" spans="1:10">
      <c r="A251" s="41">
        <v>230</v>
      </c>
      <c r="C251" s="9" t="s">
        <v>61</v>
      </c>
      <c r="D251" s="46">
        <v>30.6</v>
      </c>
      <c r="E251" s="47">
        <v>26.6</v>
      </c>
      <c r="F251" s="47">
        <v>10.8</v>
      </c>
      <c r="G251" s="47">
        <v>4</v>
      </c>
      <c r="H251" s="50">
        <v>8500</v>
      </c>
      <c r="I251" s="50"/>
      <c r="J251" s="51">
        <v>465</v>
      </c>
    </row>
    <row r="252" spans="1:10">
      <c r="A252" s="41">
        <v>231</v>
      </c>
      <c r="C252" s="9" t="s">
        <v>62</v>
      </c>
      <c r="D252" s="46">
        <v>33</v>
      </c>
      <c r="E252" s="47">
        <v>27</v>
      </c>
      <c r="F252" s="47">
        <v>10.1</v>
      </c>
      <c r="G252" s="47">
        <v>4</v>
      </c>
      <c r="H252" s="50">
        <v>9500</v>
      </c>
      <c r="I252" s="50"/>
      <c r="J252" s="51">
        <v>692</v>
      </c>
    </row>
    <row r="253" spans="1:10">
      <c r="A253" s="41">
        <v>232</v>
      </c>
      <c r="C253" s="9" t="s">
        <v>63</v>
      </c>
      <c r="D253" s="46">
        <v>38.4</v>
      </c>
      <c r="E253" s="47">
        <v>33.6</v>
      </c>
      <c r="F253" s="47">
        <v>12</v>
      </c>
      <c r="G253" s="47">
        <v>5.2</v>
      </c>
      <c r="H253" s="50">
        <v>15500</v>
      </c>
      <c r="I253" s="50"/>
      <c r="J253" s="51">
        <v>750</v>
      </c>
    </row>
    <row r="254" spans="1:10">
      <c r="A254" s="41">
        <v>233</v>
      </c>
      <c r="C254" s="9" t="s">
        <v>64</v>
      </c>
      <c r="D254" s="46">
        <v>41</v>
      </c>
      <c r="E254" s="47">
        <v>32.299999999999997</v>
      </c>
      <c r="F254" s="47">
        <v>11.3</v>
      </c>
      <c r="G254" s="47">
        <v>6.3</v>
      </c>
      <c r="H254" s="50">
        <v>18000</v>
      </c>
      <c r="I254" s="50">
        <v>8215</v>
      </c>
      <c r="J254" s="51">
        <v>756</v>
      </c>
    </row>
    <row r="255" spans="1:10">
      <c r="A255" s="41">
        <v>234</v>
      </c>
      <c r="C255" s="9" t="s">
        <v>65</v>
      </c>
      <c r="D255" s="46">
        <v>39.799999999999997</v>
      </c>
      <c r="E255" s="47">
        <v>32.6</v>
      </c>
      <c r="F255" s="47">
        <v>12.5</v>
      </c>
      <c r="G255" s="47">
        <v>5.6</v>
      </c>
      <c r="H255" s="50">
        <v>18000</v>
      </c>
      <c r="I255" s="50">
        <v>7091</v>
      </c>
      <c r="J255" s="51">
        <v>774</v>
      </c>
    </row>
    <row r="256" spans="1:10">
      <c r="A256" s="41">
        <v>235</v>
      </c>
      <c r="C256" s="9" t="s">
        <v>66</v>
      </c>
      <c r="D256" s="46">
        <v>41</v>
      </c>
      <c r="E256" s="47">
        <v>36</v>
      </c>
      <c r="F256" s="47">
        <v>12.8</v>
      </c>
      <c r="G256" s="47">
        <v>4.9000000000000004</v>
      </c>
      <c r="H256" s="50">
        <v>21500</v>
      </c>
      <c r="I256" s="50">
        <v>8700</v>
      </c>
      <c r="J256" s="51">
        <v>907</v>
      </c>
    </row>
    <row r="257" spans="1:10">
      <c r="A257" s="41">
        <v>236</v>
      </c>
      <c r="C257" s="9" t="s">
        <v>67</v>
      </c>
      <c r="D257" s="46">
        <v>43.1</v>
      </c>
      <c r="E257" s="47">
        <v>35.5</v>
      </c>
      <c r="F257" s="47">
        <v>12.11</v>
      </c>
      <c r="G257" s="47">
        <v>5.1100000000000003</v>
      </c>
      <c r="H257" s="50">
        <v>23500</v>
      </c>
      <c r="I257" s="50">
        <v>9340</v>
      </c>
      <c r="J257" s="51">
        <v>923</v>
      </c>
    </row>
    <row r="258" spans="1:10">
      <c r="A258" s="41">
        <v>237</v>
      </c>
      <c r="C258" s="9" t="s">
        <v>68</v>
      </c>
      <c r="D258" s="46">
        <v>45.4</v>
      </c>
      <c r="E258" s="47">
        <v>35.6</v>
      </c>
      <c r="F258" s="47">
        <v>12.11</v>
      </c>
      <c r="G258" s="47">
        <v>4.0999999999999996</v>
      </c>
      <c r="H258" s="50">
        <v>25000</v>
      </c>
      <c r="I258" s="50">
        <v>9340</v>
      </c>
      <c r="J258" s="51">
        <v>937</v>
      </c>
    </row>
    <row r="259" spans="1:10">
      <c r="A259" s="41">
        <v>238</v>
      </c>
      <c r="C259" s="9" t="s">
        <v>69</v>
      </c>
      <c r="D259" s="46">
        <v>44.7</v>
      </c>
      <c r="E259" s="47">
        <v>37.6</v>
      </c>
      <c r="F259" s="47">
        <v>13</v>
      </c>
      <c r="G259" s="47">
        <v>5.4</v>
      </c>
      <c r="H259" s="50">
        <v>28000</v>
      </c>
      <c r="I259" s="50">
        <v>12000</v>
      </c>
      <c r="J259" s="51">
        <v>498</v>
      </c>
    </row>
    <row r="260" spans="1:10">
      <c r="A260" s="41">
        <v>239</v>
      </c>
      <c r="C260" s="9" t="s">
        <v>70</v>
      </c>
      <c r="D260" s="46">
        <v>35.6</v>
      </c>
      <c r="E260" s="47">
        <v>26</v>
      </c>
      <c r="F260" s="47">
        <v>10.4</v>
      </c>
      <c r="G260" s="47">
        <v>5.0999999999999996</v>
      </c>
      <c r="H260" s="50">
        <v>11086</v>
      </c>
      <c r="I260" s="50">
        <v>5400</v>
      </c>
      <c r="J260" s="51">
        <v>786</v>
      </c>
    </row>
    <row r="261" spans="1:10">
      <c r="A261" s="41">
        <v>240</v>
      </c>
      <c r="C261" s="9" t="s">
        <v>71</v>
      </c>
      <c r="D261" s="46">
        <v>39.700000000000003</v>
      </c>
      <c r="E261" s="47">
        <v>31</v>
      </c>
      <c r="F261" s="47">
        <v>13.4</v>
      </c>
      <c r="G261" s="47">
        <v>4.9000000000000004</v>
      </c>
      <c r="H261" s="50">
        <v>24000</v>
      </c>
      <c r="I261" s="50">
        <v>9500</v>
      </c>
      <c r="J261" s="51">
        <v>369.9</v>
      </c>
    </row>
    <row r="262" spans="1:10">
      <c r="A262" s="41">
        <v>241</v>
      </c>
      <c r="C262" s="9" t="s">
        <v>72</v>
      </c>
      <c r="D262" s="46">
        <v>28.3</v>
      </c>
      <c r="E262" s="47">
        <v>22.1</v>
      </c>
      <c r="F262" s="47">
        <v>10.3</v>
      </c>
      <c r="G262" s="47">
        <v>3.3</v>
      </c>
      <c r="H262" s="50">
        <v>7300</v>
      </c>
      <c r="I262" s="50">
        <v>2500</v>
      </c>
      <c r="J262" s="51">
        <v>441.3</v>
      </c>
    </row>
    <row r="263" spans="1:10">
      <c r="A263" s="41">
        <v>242</v>
      </c>
      <c r="C263" s="9" t="s">
        <v>73</v>
      </c>
      <c r="D263" s="46">
        <v>29.1</v>
      </c>
      <c r="E263" s="47">
        <v>25.5</v>
      </c>
      <c r="F263" s="47">
        <v>10.9</v>
      </c>
      <c r="G263" s="47">
        <v>4.1100000000000003</v>
      </c>
      <c r="H263" s="50">
        <v>10150</v>
      </c>
      <c r="I263" s="50">
        <v>4000</v>
      </c>
      <c r="J263" s="51">
        <v>436</v>
      </c>
    </row>
    <row r="264" spans="1:10">
      <c r="A264" s="41">
        <v>243</v>
      </c>
      <c r="C264" s="9" t="s">
        <v>74</v>
      </c>
      <c r="D264" s="46">
        <v>30.1</v>
      </c>
      <c r="E264" s="47">
        <v>25.7</v>
      </c>
      <c r="F264" s="47">
        <v>10.9</v>
      </c>
      <c r="G264" s="47">
        <v>4</v>
      </c>
      <c r="H264" s="50">
        <v>10100</v>
      </c>
      <c r="I264" s="50">
        <v>3800</v>
      </c>
      <c r="J264" s="51">
        <v>524</v>
      </c>
    </row>
    <row r="265" spans="1:10">
      <c r="A265" s="41">
        <v>244</v>
      </c>
      <c r="C265" s="9" t="s">
        <v>75</v>
      </c>
      <c r="D265" s="46">
        <v>34</v>
      </c>
      <c r="E265" s="47">
        <v>28.9</v>
      </c>
      <c r="F265" s="47">
        <v>11.3</v>
      </c>
      <c r="G265" s="47">
        <v>4.5</v>
      </c>
      <c r="H265" s="50">
        <v>11500</v>
      </c>
      <c r="I265" s="50">
        <v>4650</v>
      </c>
      <c r="J265" s="51">
        <v>524</v>
      </c>
    </row>
    <row r="266" spans="1:10">
      <c r="A266" s="41">
        <v>245</v>
      </c>
      <c r="C266" s="9" t="s">
        <v>76</v>
      </c>
      <c r="D266" s="46">
        <v>34.11</v>
      </c>
      <c r="E266" s="47">
        <v>28.9</v>
      </c>
      <c r="F266" s="47">
        <v>11.3</v>
      </c>
      <c r="G266" s="47">
        <v>4.5</v>
      </c>
      <c r="H266" s="50">
        <v>11500</v>
      </c>
      <c r="I266" s="50">
        <v>4650</v>
      </c>
      <c r="J266" s="51">
        <v>594</v>
      </c>
    </row>
    <row r="267" spans="1:10">
      <c r="A267" s="41">
        <v>246</v>
      </c>
      <c r="C267" s="9" t="s">
        <v>77</v>
      </c>
      <c r="D267" s="46">
        <v>37</v>
      </c>
      <c r="E267" s="47">
        <v>30.4</v>
      </c>
      <c r="F267" s="47">
        <v>11.2</v>
      </c>
      <c r="G267" s="47">
        <v>5</v>
      </c>
      <c r="H267" s="50">
        <v>1000</v>
      </c>
      <c r="I267" s="50">
        <v>6000</v>
      </c>
      <c r="J267" s="51">
        <v>681</v>
      </c>
    </row>
    <row r="268" spans="1:10">
      <c r="A268" s="41">
        <v>247</v>
      </c>
      <c r="C268" s="9" t="s">
        <v>78</v>
      </c>
      <c r="D268" s="46">
        <v>38.700000000000003</v>
      </c>
      <c r="E268" s="47">
        <v>33.6</v>
      </c>
      <c r="F268" s="47">
        <v>12.7</v>
      </c>
      <c r="G268" s="47">
        <v>4.1100000000000003</v>
      </c>
      <c r="H268" s="50">
        <v>18000</v>
      </c>
      <c r="I268" s="50">
        <v>6600</v>
      </c>
      <c r="J268" s="51">
        <v>500</v>
      </c>
    </row>
    <row r="269" spans="1:10">
      <c r="A269" s="41">
        <v>248</v>
      </c>
      <c r="C269" s="9" t="s">
        <v>79</v>
      </c>
      <c r="D269" s="46">
        <v>33.1</v>
      </c>
      <c r="E269" s="47">
        <v>26.1</v>
      </c>
      <c r="F269" s="47">
        <v>11</v>
      </c>
      <c r="G269" s="47">
        <v>3</v>
      </c>
      <c r="H269" s="50">
        <v>13500</v>
      </c>
      <c r="I269" s="50">
        <v>5000</v>
      </c>
      <c r="J269" s="51">
        <v>794</v>
      </c>
    </row>
    <row r="270" spans="1:10">
      <c r="A270" s="41">
        <v>249</v>
      </c>
      <c r="C270" s="9" t="s">
        <v>80</v>
      </c>
      <c r="D270" s="46">
        <v>43.2</v>
      </c>
      <c r="E270" s="47">
        <v>37.700000000000003</v>
      </c>
      <c r="F270" s="47">
        <v>13.1</v>
      </c>
      <c r="G270" s="47">
        <v>4.0999999999999996</v>
      </c>
      <c r="H270" s="50">
        <v>20216</v>
      </c>
      <c r="I270" s="50">
        <v>9000</v>
      </c>
      <c r="J270" s="51">
        <v>250</v>
      </c>
    </row>
    <row r="271" spans="1:10">
      <c r="A271" s="41">
        <v>250</v>
      </c>
      <c r="C271" s="9" t="s">
        <v>81</v>
      </c>
      <c r="D271" s="46">
        <v>20</v>
      </c>
      <c r="E271" s="47">
        <v>18.2</v>
      </c>
      <c r="F271" s="47">
        <v>8</v>
      </c>
      <c r="G271" s="47">
        <v>3.3</v>
      </c>
      <c r="H271" s="50">
        <v>6000</v>
      </c>
      <c r="I271" s="50">
        <v>1750</v>
      </c>
      <c r="J271" s="51">
        <v>250</v>
      </c>
    </row>
    <row r="272" spans="1:10">
      <c r="A272" s="41">
        <v>251</v>
      </c>
      <c r="C272" s="9" t="s">
        <v>82</v>
      </c>
      <c r="D272" s="46">
        <v>24.6</v>
      </c>
      <c r="E272" s="47">
        <v>21</v>
      </c>
      <c r="F272" s="47">
        <v>8</v>
      </c>
      <c r="G272" s="47">
        <v>3.4</v>
      </c>
      <c r="H272" s="50">
        <v>5700</v>
      </c>
      <c r="I272" s="50">
        <v>1750</v>
      </c>
      <c r="J272" s="51">
        <v>428</v>
      </c>
    </row>
    <row r="273" spans="1:10">
      <c r="A273" s="41">
        <v>252</v>
      </c>
      <c r="C273" s="9" t="s">
        <v>83</v>
      </c>
      <c r="D273" s="46">
        <v>27.4</v>
      </c>
      <c r="E273" s="47">
        <v>22.2</v>
      </c>
      <c r="F273" s="47">
        <v>9.3000000000000007</v>
      </c>
      <c r="G273" s="47">
        <v>4</v>
      </c>
      <c r="H273" s="50">
        <v>10000</v>
      </c>
      <c r="I273" s="50">
        <v>3500</v>
      </c>
      <c r="J273" s="51">
        <v>534</v>
      </c>
    </row>
    <row r="274" spans="1:10">
      <c r="A274" s="41">
        <v>253</v>
      </c>
      <c r="C274" s="9" t="s">
        <v>84</v>
      </c>
      <c r="D274" s="46">
        <v>34.1</v>
      </c>
      <c r="E274" s="47">
        <v>26.2</v>
      </c>
      <c r="F274" s="47">
        <v>10</v>
      </c>
      <c r="G274" s="47">
        <v>4.0999999999999996</v>
      </c>
      <c r="H274" s="50">
        <v>12000</v>
      </c>
      <c r="I274" s="50">
        <v>4700</v>
      </c>
      <c r="J274" s="51">
        <v>619</v>
      </c>
    </row>
    <row r="275" spans="1:10">
      <c r="A275" s="41">
        <v>254</v>
      </c>
      <c r="C275" s="9" t="s">
        <v>85</v>
      </c>
      <c r="D275" s="46">
        <v>36.1</v>
      </c>
      <c r="E275" s="47">
        <v>27.9</v>
      </c>
      <c r="F275" s="47">
        <v>10.1</v>
      </c>
      <c r="G275" s="47">
        <v>5.4</v>
      </c>
      <c r="H275" s="50">
        <v>16000</v>
      </c>
      <c r="I275" s="50">
        <v>6200</v>
      </c>
      <c r="J275" s="51">
        <v>630</v>
      </c>
    </row>
    <row r="276" spans="1:10">
      <c r="A276" s="41">
        <v>255</v>
      </c>
      <c r="C276" s="9" t="s">
        <v>86</v>
      </c>
      <c r="D276" s="46">
        <v>33.9</v>
      </c>
      <c r="E276" s="47">
        <v>28.3</v>
      </c>
      <c r="F276" s="47">
        <v>11</v>
      </c>
      <c r="G276" s="47">
        <v>5.5</v>
      </c>
      <c r="H276" s="50">
        <v>6900</v>
      </c>
      <c r="I276" s="50">
        <v>5800</v>
      </c>
      <c r="J276" s="51">
        <v>704</v>
      </c>
    </row>
    <row r="277" spans="1:10">
      <c r="A277" s="41">
        <v>256</v>
      </c>
      <c r="C277" s="9" t="s">
        <v>87</v>
      </c>
      <c r="D277" s="46">
        <v>37.700000000000003</v>
      </c>
      <c r="E277" s="47">
        <v>31.6</v>
      </c>
      <c r="F277" s="47">
        <v>12</v>
      </c>
      <c r="G277" s="47">
        <v>5.9</v>
      </c>
      <c r="H277" s="50">
        <v>19000</v>
      </c>
      <c r="I277" s="50">
        <v>6600</v>
      </c>
      <c r="J277" s="51">
        <v>478</v>
      </c>
    </row>
    <row r="278" spans="1:10">
      <c r="A278" s="41">
        <v>257</v>
      </c>
      <c r="C278" s="9" t="s">
        <v>88</v>
      </c>
      <c r="D278" s="46">
        <v>32.299999999999997</v>
      </c>
      <c r="E278" s="47">
        <v>27.6</v>
      </c>
      <c r="F278" s="47">
        <v>10.3</v>
      </c>
      <c r="G278" s="47">
        <v>4.5</v>
      </c>
      <c r="H278" s="50">
        <v>12000</v>
      </c>
      <c r="I278" s="50">
        <v>4500</v>
      </c>
      <c r="J278" s="51">
        <v>492</v>
      </c>
    </row>
    <row r="279" spans="1:10">
      <c r="A279" s="41">
        <v>258</v>
      </c>
      <c r="C279" s="9" t="s">
        <v>89</v>
      </c>
      <c r="D279" s="46">
        <v>32.11</v>
      </c>
      <c r="E279" s="47">
        <v>25.1</v>
      </c>
      <c r="F279" s="47">
        <v>10</v>
      </c>
      <c r="G279" s="47">
        <v>4</v>
      </c>
      <c r="H279" s="50">
        <v>10900</v>
      </c>
      <c r="I279" s="50">
        <v>4200</v>
      </c>
      <c r="J279" s="51">
        <v>550</v>
      </c>
    </row>
    <row r="280" spans="1:10">
      <c r="A280" s="41">
        <v>259</v>
      </c>
      <c r="C280" s="9" t="s">
        <v>90</v>
      </c>
      <c r="D280" s="46">
        <v>35</v>
      </c>
      <c r="E280" s="47">
        <v>25</v>
      </c>
      <c r="F280" s="47">
        <v>10</v>
      </c>
      <c r="G280" s="47">
        <v>3.9</v>
      </c>
      <c r="H280" s="50">
        <v>13000</v>
      </c>
      <c r="I280" s="50">
        <v>5400</v>
      </c>
      <c r="J280" s="51">
        <v>615</v>
      </c>
    </row>
    <row r="281" spans="1:10">
      <c r="A281" s="41">
        <v>260</v>
      </c>
      <c r="C281" s="9" t="s">
        <v>91</v>
      </c>
      <c r="D281" s="46">
        <v>36.5</v>
      </c>
      <c r="E281" s="47">
        <v>30</v>
      </c>
      <c r="F281" s="47">
        <v>11.5</v>
      </c>
      <c r="G281" s="47">
        <v>4.5999999999999996</v>
      </c>
      <c r="H281" s="50">
        <v>17700</v>
      </c>
      <c r="I281" s="50">
        <v>7300</v>
      </c>
      <c r="J281" s="51">
        <v>599</v>
      </c>
    </row>
    <row r="282" spans="1:10">
      <c r="A282" s="41">
        <v>261</v>
      </c>
      <c r="C282" s="9" t="s">
        <v>92</v>
      </c>
      <c r="D282" s="46">
        <v>36.5</v>
      </c>
      <c r="E282" s="47">
        <v>30</v>
      </c>
      <c r="F282" s="47">
        <v>11.5</v>
      </c>
      <c r="G282" s="47">
        <v>5.6</v>
      </c>
      <c r="H282" s="50">
        <v>17700</v>
      </c>
      <c r="I282" s="50">
        <v>7300</v>
      </c>
      <c r="J282" s="51">
        <v>639</v>
      </c>
    </row>
    <row r="283" spans="1:10">
      <c r="A283" s="41">
        <v>262</v>
      </c>
      <c r="C283" s="9" t="s">
        <v>93</v>
      </c>
      <c r="D283" s="46">
        <v>36.1</v>
      </c>
      <c r="E283" s="47">
        <v>30.1</v>
      </c>
      <c r="F283" s="47">
        <v>11.1</v>
      </c>
      <c r="G283" s="47">
        <v>6.6</v>
      </c>
      <c r="H283" s="50">
        <v>12800</v>
      </c>
      <c r="I283" s="50">
        <v>5400</v>
      </c>
      <c r="J283" s="51">
        <v>673</v>
      </c>
    </row>
    <row r="284" spans="1:10">
      <c r="A284" s="41">
        <v>263</v>
      </c>
      <c r="C284" s="9" t="s">
        <v>94</v>
      </c>
      <c r="D284" s="46">
        <v>39.299999999999997</v>
      </c>
      <c r="E284" s="47">
        <v>30</v>
      </c>
      <c r="F284" s="47">
        <v>11.8</v>
      </c>
      <c r="G284" s="47">
        <v>4.7</v>
      </c>
      <c r="H284" s="50">
        <v>17000</v>
      </c>
      <c r="I284" s="50">
        <v>7300</v>
      </c>
      <c r="J284" s="51">
        <v>719</v>
      </c>
    </row>
    <row r="285" spans="1:10">
      <c r="A285" s="41">
        <v>264</v>
      </c>
      <c r="C285" s="9" t="s">
        <v>95</v>
      </c>
      <c r="D285" s="46">
        <v>42.4</v>
      </c>
      <c r="E285" s="47">
        <v>33.799999999999997</v>
      </c>
      <c r="F285" s="47">
        <v>13</v>
      </c>
      <c r="G285" s="47">
        <v>5.3</v>
      </c>
      <c r="H285" s="50">
        <v>21000</v>
      </c>
      <c r="I285" s="50">
        <v>7634</v>
      </c>
      <c r="J285" s="51">
        <v>831</v>
      </c>
    </row>
    <row r="286" spans="1:10">
      <c r="A286" s="41">
        <v>265</v>
      </c>
      <c r="C286" s="9" t="s">
        <v>96</v>
      </c>
      <c r="D286" s="46">
        <v>42.9</v>
      </c>
      <c r="E286" s="47">
        <v>31.3</v>
      </c>
      <c r="F286" s="47">
        <v>11.9</v>
      </c>
      <c r="G286" s="47">
        <v>6.3</v>
      </c>
      <c r="H286" s="50">
        <v>21300</v>
      </c>
      <c r="I286" s="50">
        <v>9150</v>
      </c>
      <c r="J286" s="51">
        <v>1232</v>
      </c>
    </row>
    <row r="287" spans="1:10">
      <c r="A287" s="41">
        <v>266</v>
      </c>
      <c r="C287" s="9" t="s">
        <v>97</v>
      </c>
      <c r="D287" s="46">
        <v>53.7</v>
      </c>
      <c r="E287" s="47">
        <v>45</v>
      </c>
      <c r="F287" s="47">
        <v>14.11</v>
      </c>
      <c r="G287" s="47">
        <v>6.1</v>
      </c>
      <c r="H287" s="50">
        <v>43000</v>
      </c>
      <c r="I287" s="50">
        <v>14125</v>
      </c>
      <c r="J287" s="51">
        <v>400</v>
      </c>
    </row>
    <row r="288" spans="1:10">
      <c r="A288" s="41">
        <v>267</v>
      </c>
      <c r="C288" s="9" t="s">
        <v>98</v>
      </c>
      <c r="D288" s="46">
        <v>28</v>
      </c>
      <c r="E288" s="47">
        <v>22.6</v>
      </c>
      <c r="F288" s="47">
        <v>9.6</v>
      </c>
      <c r="G288" s="47">
        <v>3.11</v>
      </c>
      <c r="H288" s="50">
        <v>7600</v>
      </c>
      <c r="I288" s="50">
        <v>3000</v>
      </c>
      <c r="J288" s="51">
        <v>468</v>
      </c>
    </row>
    <row r="289" spans="1:10">
      <c r="A289" s="41">
        <v>268</v>
      </c>
      <c r="C289" s="9" t="s">
        <v>99</v>
      </c>
      <c r="D289" s="46">
        <v>29.11</v>
      </c>
      <c r="E289" s="47">
        <v>25</v>
      </c>
      <c r="F289" s="47">
        <v>10.3</v>
      </c>
      <c r="G289" s="47">
        <v>3.11</v>
      </c>
      <c r="H289" s="50">
        <v>9800</v>
      </c>
      <c r="I289" s="50">
        <v>4000</v>
      </c>
      <c r="J289" s="51">
        <v>553</v>
      </c>
    </row>
    <row r="290" spans="1:10">
      <c r="A290" s="41">
        <v>269</v>
      </c>
      <c r="C290" s="9" t="s">
        <v>100</v>
      </c>
      <c r="D290" s="46">
        <v>33.9</v>
      </c>
      <c r="E290" s="47">
        <v>28</v>
      </c>
      <c r="F290" s="47">
        <v>11.4</v>
      </c>
      <c r="G290" s="47">
        <v>4.1100000000000003</v>
      </c>
      <c r="H290" s="50">
        <v>10500</v>
      </c>
      <c r="I290" s="50">
        <v>4350</v>
      </c>
      <c r="J290" s="51">
        <v>625</v>
      </c>
    </row>
    <row r="291" spans="1:10">
      <c r="A291" s="41">
        <v>270</v>
      </c>
      <c r="C291" s="9" t="s">
        <v>101</v>
      </c>
      <c r="D291" s="46">
        <v>36</v>
      </c>
      <c r="E291" s="47">
        <v>28.3</v>
      </c>
      <c r="F291" s="47">
        <v>11.11</v>
      </c>
      <c r="G291" s="47">
        <v>4.8</v>
      </c>
      <c r="H291" s="50">
        <v>15000</v>
      </c>
      <c r="I291" s="50">
        <v>6000</v>
      </c>
      <c r="J291" s="51">
        <v>632</v>
      </c>
    </row>
    <row r="292" spans="1:10">
      <c r="A292" s="41">
        <v>271</v>
      </c>
      <c r="C292" s="9" t="s">
        <v>102</v>
      </c>
      <c r="D292" s="46">
        <v>36</v>
      </c>
      <c r="E292" s="47">
        <v>28.3</v>
      </c>
      <c r="F292" s="47">
        <v>11.1</v>
      </c>
      <c r="G292" s="47">
        <v>4.8</v>
      </c>
      <c r="H292" s="50">
        <v>15000</v>
      </c>
      <c r="I292" s="50">
        <v>6000</v>
      </c>
      <c r="J292" s="51">
        <v>540</v>
      </c>
    </row>
    <row r="293" spans="1:10">
      <c r="A293" s="41">
        <v>272</v>
      </c>
      <c r="C293" s="9" t="s">
        <v>103</v>
      </c>
      <c r="D293" s="46">
        <v>34.200000000000003</v>
      </c>
      <c r="E293" s="47">
        <v>28.3</v>
      </c>
      <c r="F293" s="47">
        <v>11.2</v>
      </c>
      <c r="G293" s="47">
        <v>4</v>
      </c>
      <c r="H293" s="50">
        <v>11700</v>
      </c>
      <c r="I293" s="50">
        <v>4800</v>
      </c>
      <c r="J293" s="51">
        <v>610</v>
      </c>
    </row>
    <row r="294" spans="1:10">
      <c r="A294" s="41">
        <v>273</v>
      </c>
      <c r="C294" s="9" t="s">
        <v>104</v>
      </c>
      <c r="D294" s="46">
        <v>36</v>
      </c>
      <c r="E294" s="47">
        <v>29.4</v>
      </c>
      <c r="F294" s="47">
        <v>11.3</v>
      </c>
      <c r="G294" s="47">
        <v>4.2</v>
      </c>
      <c r="H294" s="50">
        <v>13500</v>
      </c>
      <c r="I294" s="50">
        <v>5700</v>
      </c>
      <c r="J294" s="51">
        <v>689</v>
      </c>
    </row>
    <row r="295" spans="1:10">
      <c r="A295" s="41">
        <v>274</v>
      </c>
      <c r="C295" s="9" t="s">
        <v>105</v>
      </c>
      <c r="D295" s="46">
        <v>38.799999999999997</v>
      </c>
      <c r="E295" s="47">
        <v>31.5</v>
      </c>
      <c r="F295" s="47">
        <v>12.4</v>
      </c>
      <c r="G295" s="47">
        <v>4.0999999999999996</v>
      </c>
      <c r="H295" s="50">
        <v>17300</v>
      </c>
      <c r="I295" s="50">
        <v>7000</v>
      </c>
      <c r="J295" s="51">
        <v>755</v>
      </c>
    </row>
    <row r="296" spans="1:10">
      <c r="A296" s="41">
        <v>275</v>
      </c>
      <c r="C296" s="9" t="s">
        <v>106</v>
      </c>
      <c r="D296" s="46">
        <v>41.9</v>
      </c>
      <c r="E296" s="47">
        <v>34</v>
      </c>
      <c r="F296" s="47">
        <v>12.8</v>
      </c>
      <c r="G296" s="47">
        <v>4.9000000000000004</v>
      </c>
      <c r="H296" s="50">
        <v>19200</v>
      </c>
      <c r="I296" s="50">
        <v>8200</v>
      </c>
      <c r="J296" s="51">
        <v>324</v>
      </c>
    </row>
    <row r="297" spans="1:10">
      <c r="A297" s="41">
        <v>276</v>
      </c>
      <c r="C297" s="9" t="s">
        <v>107</v>
      </c>
      <c r="D297" s="46">
        <v>26.2</v>
      </c>
      <c r="E297" s="47">
        <v>21.1</v>
      </c>
      <c r="F297" s="47">
        <v>7.11</v>
      </c>
      <c r="G297" s="47">
        <v>3.3</v>
      </c>
      <c r="H297" s="50">
        <v>4150</v>
      </c>
      <c r="I297" s="50">
        <v>1767</v>
      </c>
      <c r="J297" s="51">
        <v>627</v>
      </c>
    </row>
    <row r="298" spans="1:10">
      <c r="A298" s="41">
        <v>277</v>
      </c>
      <c r="C298" s="9" t="s">
        <v>108</v>
      </c>
      <c r="D298" s="46">
        <v>37.799999999999997</v>
      </c>
      <c r="E298" s="47">
        <v>30</v>
      </c>
      <c r="F298" s="47">
        <v>11.8</v>
      </c>
      <c r="G298" s="47">
        <v>5.7</v>
      </c>
      <c r="H298" s="50">
        <v>15000</v>
      </c>
      <c r="I298" s="50">
        <v>6600</v>
      </c>
      <c r="J298" s="51">
        <v>600</v>
      </c>
    </row>
    <row r="299" spans="1:10">
      <c r="A299" s="41">
        <v>278</v>
      </c>
      <c r="C299" s="9" t="s">
        <v>109</v>
      </c>
      <c r="D299" s="46">
        <v>39</v>
      </c>
      <c r="E299" s="47">
        <v>31</v>
      </c>
      <c r="F299" s="47">
        <v>11.8</v>
      </c>
      <c r="G299" s="47">
        <v>5.7</v>
      </c>
      <c r="H299" s="50">
        <v>18000</v>
      </c>
      <c r="I299" s="50">
        <v>6600</v>
      </c>
      <c r="J299" s="51">
        <v>595</v>
      </c>
    </row>
    <row r="300" spans="1:10">
      <c r="A300" s="41">
        <v>279</v>
      </c>
      <c r="C300" s="9" t="s">
        <v>110</v>
      </c>
      <c r="D300" s="46">
        <v>40</v>
      </c>
      <c r="E300" s="47">
        <v>33.4</v>
      </c>
      <c r="F300" s="47">
        <v>14</v>
      </c>
      <c r="G300" s="47">
        <v>3.2</v>
      </c>
      <c r="H300" s="50">
        <v>26000</v>
      </c>
      <c r="I300" s="50">
        <v>7000</v>
      </c>
      <c r="J300" s="51">
        <v>460</v>
      </c>
    </row>
    <row r="301" spans="1:10">
      <c r="A301" s="41">
        <v>280</v>
      </c>
      <c r="C301" s="9" t="s">
        <v>111</v>
      </c>
      <c r="D301" s="46">
        <v>40</v>
      </c>
      <c r="E301" s="47">
        <v>33.4</v>
      </c>
      <c r="F301" s="47">
        <v>14</v>
      </c>
      <c r="G301" s="47">
        <v>3.2</v>
      </c>
      <c r="H301" s="50">
        <v>26000</v>
      </c>
      <c r="I301" s="50">
        <v>7000</v>
      </c>
      <c r="J301" s="51">
        <v>680</v>
      </c>
    </row>
    <row r="302" spans="1:10">
      <c r="A302" s="41">
        <v>281</v>
      </c>
      <c r="C302" s="9" t="s">
        <v>112</v>
      </c>
      <c r="D302" s="46">
        <v>40</v>
      </c>
      <c r="E302" s="47">
        <v>33.4</v>
      </c>
      <c r="F302" s="47">
        <v>14</v>
      </c>
      <c r="G302" s="47">
        <v>3.2</v>
      </c>
      <c r="H302" s="50">
        <v>26000</v>
      </c>
      <c r="I302" s="50">
        <v>7000</v>
      </c>
      <c r="J302" s="51">
        <v>269</v>
      </c>
    </row>
    <row r="303" spans="1:10">
      <c r="A303" s="41">
        <v>282</v>
      </c>
      <c r="C303" s="9" t="s">
        <v>113</v>
      </c>
      <c r="D303" s="46">
        <v>25.9</v>
      </c>
      <c r="E303" s="47">
        <v>22.3</v>
      </c>
      <c r="F303" s="47">
        <v>8.3000000000000007</v>
      </c>
      <c r="G303" s="47">
        <v>3.9</v>
      </c>
      <c r="H303" s="50">
        <v>4600</v>
      </c>
      <c r="I303" s="50">
        <v>1775</v>
      </c>
      <c r="J303" s="51">
        <v>389</v>
      </c>
    </row>
    <row r="304" spans="1:10">
      <c r="A304" s="41">
        <v>283</v>
      </c>
      <c r="C304" s="9" t="s">
        <v>114</v>
      </c>
      <c r="D304" s="46">
        <v>29.1</v>
      </c>
      <c r="E304" s="47">
        <v>25.7</v>
      </c>
      <c r="F304" s="47">
        <v>10</v>
      </c>
      <c r="G304" s="47">
        <v>4.9000000000000004</v>
      </c>
      <c r="H304" s="50">
        <v>7520</v>
      </c>
      <c r="I304" s="50">
        <v>3450</v>
      </c>
      <c r="J304" s="51">
        <v>650</v>
      </c>
    </row>
    <row r="305" spans="1:10">
      <c r="A305" s="41">
        <v>284</v>
      </c>
      <c r="C305" s="9" t="s">
        <v>115</v>
      </c>
      <c r="D305" s="46">
        <v>36.799999999999997</v>
      </c>
      <c r="E305" s="47">
        <v>31.3</v>
      </c>
      <c r="F305" s="47">
        <v>11.9</v>
      </c>
      <c r="G305" s="47">
        <v>5</v>
      </c>
      <c r="H305" s="50">
        <v>16500</v>
      </c>
      <c r="I305" s="50">
        <v>6675</v>
      </c>
      <c r="J305" s="51">
        <v>719</v>
      </c>
    </row>
    <row r="306" spans="1:10">
      <c r="A306" s="41">
        <v>285</v>
      </c>
      <c r="B306" t="s">
        <v>116</v>
      </c>
      <c r="C306" s="9" t="s">
        <v>117</v>
      </c>
      <c r="D306" s="46">
        <v>37.5</v>
      </c>
      <c r="E306" s="47">
        <v>31.3</v>
      </c>
      <c r="F306" s="47">
        <v>12.3</v>
      </c>
      <c r="G306" s="47">
        <v>2.1720000000000002</v>
      </c>
      <c r="H306" s="50">
        <v>17200</v>
      </c>
      <c r="I306" s="50">
        <v>8000</v>
      </c>
      <c r="J306" s="51">
        <v>1286</v>
      </c>
    </row>
    <row r="307" spans="1:10">
      <c r="A307" s="41">
        <v>286</v>
      </c>
      <c r="C307" s="9" t="s">
        <v>118</v>
      </c>
      <c r="D307" s="46">
        <v>49</v>
      </c>
      <c r="E307" s="47">
        <v>38.299999999999997</v>
      </c>
      <c r="F307" s="47">
        <v>15.6</v>
      </c>
      <c r="G307" s="47">
        <v>3.1</v>
      </c>
      <c r="H307" s="50">
        <v>41200</v>
      </c>
      <c r="I307" s="50">
        <v>19000</v>
      </c>
      <c r="J307" s="51"/>
    </row>
    <row r="308" spans="1:10">
      <c r="A308" s="41">
        <v>287</v>
      </c>
      <c r="C308" s="9" t="s">
        <v>119</v>
      </c>
      <c r="D308" s="46">
        <v>54.1</v>
      </c>
      <c r="E308" s="47">
        <v>45.9</v>
      </c>
      <c r="F308" s="47">
        <v>16</v>
      </c>
      <c r="G308" s="47">
        <v>8.9</v>
      </c>
      <c r="H308" s="50">
        <v>52000</v>
      </c>
      <c r="I308" s="50">
        <v>20000</v>
      </c>
      <c r="J308" s="51">
        <v>1227</v>
      </c>
    </row>
    <row r="309" spans="1:10">
      <c r="A309" s="41">
        <v>288</v>
      </c>
      <c r="C309" s="9" t="s">
        <v>120</v>
      </c>
      <c r="D309" s="46">
        <v>50.1</v>
      </c>
      <c r="E309" s="47">
        <v>42.9</v>
      </c>
      <c r="F309" s="47">
        <v>14.3</v>
      </c>
      <c r="G309" s="47">
        <v>5.8</v>
      </c>
      <c r="H309" s="50">
        <v>39000</v>
      </c>
      <c r="I309" s="50">
        <v>15500</v>
      </c>
      <c r="J309" s="51">
        <v>751</v>
      </c>
    </row>
    <row r="310" spans="1:10">
      <c r="A310" s="41">
        <v>289</v>
      </c>
      <c r="C310" s="9" t="s">
        <v>121</v>
      </c>
      <c r="D310" s="46">
        <v>37.9</v>
      </c>
      <c r="E310" s="47">
        <v>30.1</v>
      </c>
      <c r="F310" s="47">
        <v>11.6</v>
      </c>
      <c r="G310" s="47">
        <v>5</v>
      </c>
      <c r="H310" s="50">
        <v>18500</v>
      </c>
      <c r="I310" s="50"/>
      <c r="J310" s="51">
        <v>1227</v>
      </c>
    </row>
    <row r="311" spans="1:10">
      <c r="A311" s="41">
        <v>290</v>
      </c>
      <c r="C311" s="9" t="s">
        <v>122</v>
      </c>
      <c r="D311" s="46">
        <v>50.11</v>
      </c>
      <c r="E311" s="47">
        <v>42.9</v>
      </c>
      <c r="F311" s="47">
        <v>14.3</v>
      </c>
      <c r="G311" s="47">
        <v>5.8</v>
      </c>
      <c r="H311" s="50">
        <v>39500</v>
      </c>
      <c r="I311" s="50">
        <v>15500</v>
      </c>
      <c r="J311" s="51">
        <v>340</v>
      </c>
    </row>
    <row r="312" spans="1:10">
      <c r="A312" s="41">
        <v>291</v>
      </c>
      <c r="C312" s="9" t="s">
        <v>123</v>
      </c>
      <c r="D312" s="46">
        <v>27.11</v>
      </c>
      <c r="E312" s="47">
        <v>20</v>
      </c>
      <c r="F312" s="47">
        <v>8.1</v>
      </c>
      <c r="G312" s="47">
        <v>4.2</v>
      </c>
      <c r="H312" s="50">
        <v>7600</v>
      </c>
      <c r="I312" s="50">
        <v>3200</v>
      </c>
      <c r="J312" s="51">
        <v>425</v>
      </c>
    </row>
    <row r="313" spans="1:10">
      <c r="A313" s="41">
        <v>292</v>
      </c>
      <c r="C313" s="9" t="s">
        <v>124</v>
      </c>
      <c r="D313" s="46">
        <v>30.2</v>
      </c>
      <c r="E313" s="47">
        <v>22</v>
      </c>
      <c r="F313" s="47">
        <v>9.6</v>
      </c>
      <c r="G313" s="47">
        <v>4.9000000000000004</v>
      </c>
      <c r="H313" s="50">
        <v>10000</v>
      </c>
      <c r="I313" s="50">
        <v>4100</v>
      </c>
      <c r="J313" s="51">
        <v>524</v>
      </c>
    </row>
    <row r="314" spans="1:10">
      <c r="A314" s="41">
        <v>293</v>
      </c>
      <c r="C314" s="9" t="s">
        <v>125</v>
      </c>
      <c r="D314" s="46">
        <v>32.299999999999997</v>
      </c>
      <c r="E314" s="47">
        <v>25.5</v>
      </c>
      <c r="F314" s="47">
        <v>10.9</v>
      </c>
      <c r="G314" s="47">
        <v>4.1100000000000003</v>
      </c>
      <c r="H314" s="50">
        <v>11391</v>
      </c>
      <c r="I314" s="50">
        <v>4357</v>
      </c>
      <c r="J314" s="51">
        <v>524</v>
      </c>
    </row>
    <row r="315" spans="1:10">
      <c r="A315" s="41">
        <v>294</v>
      </c>
      <c r="C315" s="9" t="s">
        <v>126</v>
      </c>
      <c r="D315" s="46">
        <v>33.1</v>
      </c>
      <c r="E315" s="47">
        <v>24</v>
      </c>
      <c r="F315" s="47">
        <v>10.3</v>
      </c>
      <c r="G315" s="47">
        <v>5</v>
      </c>
      <c r="H315" s="50">
        <v>12800</v>
      </c>
      <c r="I315" s="50">
        <v>5000</v>
      </c>
      <c r="J315" s="51">
        <v>632</v>
      </c>
    </row>
    <row r="316" spans="1:10">
      <c r="A316" s="41">
        <v>295</v>
      </c>
      <c r="C316" s="9" t="s">
        <v>127</v>
      </c>
      <c r="D316" s="46">
        <v>35.299999999999997</v>
      </c>
      <c r="E316" s="47">
        <v>28</v>
      </c>
      <c r="F316" s="47">
        <v>11.5</v>
      </c>
      <c r="G316" s="47">
        <v>4.1100000000000003</v>
      </c>
      <c r="H316" s="50">
        <v>17710</v>
      </c>
      <c r="I316" s="50">
        <v>5750</v>
      </c>
      <c r="J316" s="51">
        <v>835</v>
      </c>
    </row>
    <row r="317" spans="1:10">
      <c r="A317" s="41">
        <v>296</v>
      </c>
      <c r="C317" s="9" t="s">
        <v>128</v>
      </c>
      <c r="D317" s="46">
        <v>38.700000000000003</v>
      </c>
      <c r="E317" s="47">
        <v>31</v>
      </c>
      <c r="F317" s="47">
        <v>12.1</v>
      </c>
      <c r="G317" s="47">
        <v>5.4</v>
      </c>
      <c r="H317" s="50">
        <v>21000</v>
      </c>
      <c r="I317" s="50">
        <v>7676</v>
      </c>
      <c r="J317" s="51"/>
    </row>
    <row r="318" spans="1:10">
      <c r="A318" s="41">
        <v>297</v>
      </c>
      <c r="C318" s="9" t="s">
        <v>129</v>
      </c>
      <c r="D318" s="46">
        <v>36.6</v>
      </c>
      <c r="E318" s="47">
        <v>29.9</v>
      </c>
      <c r="F318" s="47">
        <v>11.1</v>
      </c>
      <c r="G318" s="47">
        <v>6.9</v>
      </c>
      <c r="H318" s="50">
        <v>12600</v>
      </c>
      <c r="I318" s="50">
        <v>5600</v>
      </c>
      <c r="J318" s="51"/>
    </row>
    <row r="319" spans="1:10">
      <c r="A319" s="41">
        <v>298</v>
      </c>
      <c r="C319" s="9" t="s">
        <v>130</v>
      </c>
      <c r="D319" s="46">
        <v>42.1</v>
      </c>
      <c r="E319" s="47">
        <v>34.200000000000003</v>
      </c>
      <c r="F319" s="47">
        <v>13.2</v>
      </c>
      <c r="G319" s="47">
        <v>8</v>
      </c>
      <c r="H319" s="50">
        <v>23400</v>
      </c>
      <c r="I319" s="50">
        <v>9000</v>
      </c>
      <c r="J319" s="51"/>
    </row>
    <row r="320" spans="1:10">
      <c r="A320" s="41">
        <v>299</v>
      </c>
      <c r="C320" s="9" t="s">
        <v>131</v>
      </c>
      <c r="D320" s="46">
        <v>43.1</v>
      </c>
      <c r="E320" s="47">
        <v>34.700000000000003</v>
      </c>
      <c r="F320" s="47">
        <v>13.8</v>
      </c>
      <c r="G320" s="47">
        <v>6.1</v>
      </c>
      <c r="H320" s="50">
        <v>24500</v>
      </c>
      <c r="I320" s="50">
        <v>7700</v>
      </c>
      <c r="J320" s="51">
        <v>1250</v>
      </c>
    </row>
    <row r="321" spans="1:10">
      <c r="A321" s="41">
        <v>300</v>
      </c>
      <c r="C321" s="9" t="s">
        <v>132</v>
      </c>
      <c r="D321" s="46">
        <v>47.2</v>
      </c>
      <c r="E321" s="47">
        <v>37.1</v>
      </c>
      <c r="F321" s="47">
        <v>14.6</v>
      </c>
      <c r="G321" s="47">
        <v>5.6</v>
      </c>
      <c r="H321" s="50">
        <v>3100</v>
      </c>
      <c r="I321" s="50">
        <v>11400</v>
      </c>
      <c r="J321" s="51">
        <v>1708</v>
      </c>
    </row>
    <row r="322" spans="1:10">
      <c r="A322" s="41">
        <v>301</v>
      </c>
      <c r="C322" s="9" t="s">
        <v>133</v>
      </c>
      <c r="D322" s="46">
        <v>52.8</v>
      </c>
      <c r="E322" s="47">
        <v>42.5</v>
      </c>
      <c r="F322" s="47">
        <v>15.6</v>
      </c>
      <c r="G322" s="47">
        <v>7.9</v>
      </c>
      <c r="H322" s="50">
        <v>44100</v>
      </c>
      <c r="I322" s="50">
        <v>18500</v>
      </c>
      <c r="J322" s="51">
        <v>2148</v>
      </c>
    </row>
    <row r="323" spans="1:10">
      <c r="A323" s="41">
        <v>302</v>
      </c>
      <c r="C323" s="9" t="s">
        <v>134</v>
      </c>
      <c r="D323" s="46">
        <v>58.1</v>
      </c>
      <c r="E323" s="47">
        <v>48.2</v>
      </c>
      <c r="F323" s="47">
        <v>16.5</v>
      </c>
      <c r="G323" s="47">
        <v>7.2</v>
      </c>
      <c r="H323" s="50">
        <v>60000</v>
      </c>
      <c r="I323" s="50">
        <v>20300</v>
      </c>
      <c r="J323" s="51">
        <v>2148</v>
      </c>
    </row>
    <row r="324" spans="1:10">
      <c r="A324" s="41">
        <v>303</v>
      </c>
      <c r="C324" s="9" t="s">
        <v>135</v>
      </c>
      <c r="D324" s="46">
        <v>60.6</v>
      </c>
      <c r="E324" s="47">
        <v>48.2</v>
      </c>
      <c r="F324" s="47">
        <v>16.5</v>
      </c>
      <c r="G324" s="47">
        <v>10.3</v>
      </c>
      <c r="H324" s="50">
        <v>61000</v>
      </c>
      <c r="I324" s="50">
        <v>20300</v>
      </c>
      <c r="J324" s="51"/>
    </row>
    <row r="325" spans="1:10">
      <c r="A325" s="41">
        <v>304</v>
      </c>
      <c r="C325" s="9" t="s">
        <v>136</v>
      </c>
      <c r="D325" s="46">
        <v>64.599999999999994</v>
      </c>
      <c r="E325" s="47">
        <v>47</v>
      </c>
      <c r="F325" s="47">
        <v>16.399999999999999</v>
      </c>
      <c r="G325" s="47">
        <v>9.6</v>
      </c>
      <c r="H325" s="50">
        <v>7000</v>
      </c>
      <c r="I325" s="50">
        <v>30600</v>
      </c>
      <c r="J325" s="51">
        <v>2668</v>
      </c>
    </row>
    <row r="326" spans="1:10">
      <c r="A326" s="41">
        <v>305</v>
      </c>
      <c r="C326" s="9" t="s">
        <v>137</v>
      </c>
      <c r="D326" s="46">
        <v>65.7</v>
      </c>
      <c r="E326" s="47">
        <v>55.2</v>
      </c>
      <c r="F326" s="47">
        <v>17.5</v>
      </c>
      <c r="G326" s="47">
        <v>7.2</v>
      </c>
      <c r="H326" s="50">
        <v>79300</v>
      </c>
      <c r="I326" s="50">
        <v>31700</v>
      </c>
      <c r="J326" s="51"/>
    </row>
    <row r="327" spans="1:10">
      <c r="A327" s="41">
        <v>306</v>
      </c>
      <c r="C327" s="9" t="s">
        <v>138</v>
      </c>
      <c r="D327" s="46">
        <v>85.9</v>
      </c>
      <c r="E327" s="47">
        <v>67.7</v>
      </c>
      <c r="F327" s="47">
        <v>20.399999999999999</v>
      </c>
      <c r="G327" s="47">
        <v>11.2</v>
      </c>
      <c r="H327" s="50">
        <v>110000</v>
      </c>
      <c r="I327" s="50">
        <v>44000</v>
      </c>
      <c r="J327" s="51">
        <v>441</v>
      </c>
    </row>
    <row r="328" spans="1:10">
      <c r="A328" s="41">
        <v>307</v>
      </c>
      <c r="C328" s="9" t="s">
        <v>139</v>
      </c>
      <c r="D328" s="46">
        <v>29.11</v>
      </c>
      <c r="E328" s="47">
        <v>25.3</v>
      </c>
      <c r="F328" s="47">
        <v>10.1</v>
      </c>
      <c r="G328" s="47">
        <v>4.0999999999999996</v>
      </c>
      <c r="H328" s="50">
        <v>7950</v>
      </c>
      <c r="I328" s="50">
        <v>3830</v>
      </c>
      <c r="J328" s="51">
        <v>531</v>
      </c>
    </row>
    <row r="329" spans="1:10">
      <c r="A329" s="41">
        <v>308</v>
      </c>
      <c r="C329" s="9" t="s">
        <v>140</v>
      </c>
      <c r="D329" s="46">
        <v>33.799999999999997</v>
      </c>
      <c r="E329" s="47">
        <v>28.1</v>
      </c>
      <c r="F329" s="47">
        <v>10.1</v>
      </c>
      <c r="G329" s="47">
        <v>4.5</v>
      </c>
      <c r="H329" s="50">
        <v>10000</v>
      </c>
      <c r="I329" s="50">
        <v>4400</v>
      </c>
      <c r="J329" s="51">
        <v>481</v>
      </c>
    </row>
    <row r="330" spans="1:10">
      <c r="A330" s="41">
        <v>309</v>
      </c>
      <c r="C330" s="9" t="s">
        <v>141</v>
      </c>
      <c r="D330" s="46">
        <v>33</v>
      </c>
      <c r="E330" s="47">
        <v>27</v>
      </c>
      <c r="F330" s="47">
        <v>9.3000000000000007</v>
      </c>
      <c r="G330" s="47">
        <v>5.0999999999999996</v>
      </c>
      <c r="H330" s="50">
        <v>6700</v>
      </c>
      <c r="I330" s="50">
        <v>3300</v>
      </c>
      <c r="J330" s="51">
        <v>536</v>
      </c>
    </row>
    <row r="331" spans="1:10">
      <c r="A331" s="41">
        <v>310</v>
      </c>
      <c r="C331" s="9" t="s">
        <v>142</v>
      </c>
      <c r="D331" s="46">
        <v>34.5</v>
      </c>
      <c r="E331" s="47">
        <v>28.1</v>
      </c>
      <c r="F331" s="47">
        <v>10.1</v>
      </c>
      <c r="G331" s="47">
        <v>4.5</v>
      </c>
      <c r="H331" s="50">
        <v>10000</v>
      </c>
      <c r="I331" s="50">
        <v>4400</v>
      </c>
      <c r="J331" s="51">
        <v>625</v>
      </c>
    </row>
    <row r="332" spans="1:10">
      <c r="A332" s="41">
        <v>311</v>
      </c>
      <c r="C332" s="9" t="s">
        <v>143</v>
      </c>
      <c r="D332" s="46">
        <v>37.299999999999997</v>
      </c>
      <c r="E332" s="47">
        <v>28.6</v>
      </c>
      <c r="F332" s="47">
        <v>11.9</v>
      </c>
      <c r="G332" s="47">
        <v>4.2</v>
      </c>
      <c r="H332" s="50">
        <v>15500</v>
      </c>
      <c r="I332" s="50">
        <v>7500</v>
      </c>
      <c r="J332" s="51">
        <v>725</v>
      </c>
    </row>
    <row r="333" spans="1:10">
      <c r="A333" s="41">
        <v>312</v>
      </c>
      <c r="C333" s="9" t="s">
        <v>144</v>
      </c>
      <c r="D333" s="46">
        <v>40.700000000000003</v>
      </c>
      <c r="E333" s="47">
        <v>32.5</v>
      </c>
      <c r="F333" s="47">
        <v>12.3</v>
      </c>
      <c r="G333" s="47">
        <v>6.4</v>
      </c>
      <c r="H333" s="50">
        <v>17850</v>
      </c>
      <c r="I333" s="50">
        <v>9200</v>
      </c>
      <c r="J333" s="51">
        <v>750.05</v>
      </c>
    </row>
    <row r="334" spans="1:10">
      <c r="A334" s="41">
        <v>313</v>
      </c>
      <c r="C334" s="9" t="s">
        <v>145</v>
      </c>
      <c r="D334" s="46">
        <v>41.98</v>
      </c>
      <c r="E334" s="47">
        <v>33.33</v>
      </c>
      <c r="F334" s="47">
        <v>12.25</v>
      </c>
      <c r="G334" s="47">
        <v>4.92</v>
      </c>
      <c r="H334" s="50">
        <v>20750</v>
      </c>
      <c r="I334" s="50">
        <v>9072</v>
      </c>
      <c r="J334" s="51">
        <v>1053</v>
      </c>
    </row>
    <row r="335" spans="1:10">
      <c r="A335" s="41">
        <v>314</v>
      </c>
      <c r="C335" s="9" t="s">
        <v>146</v>
      </c>
      <c r="D335" s="46">
        <v>46.8</v>
      </c>
      <c r="E335" s="47">
        <v>37.799999999999997</v>
      </c>
      <c r="F335" s="47">
        <v>14</v>
      </c>
      <c r="G335" s="47">
        <v>7.6</v>
      </c>
      <c r="H335" s="50">
        <v>28500</v>
      </c>
      <c r="I335" s="50">
        <v>13400</v>
      </c>
      <c r="J335" s="51">
        <v>928</v>
      </c>
    </row>
    <row r="336" spans="1:10">
      <c r="A336" s="41">
        <v>315</v>
      </c>
      <c r="C336" s="9" t="s">
        <v>147</v>
      </c>
      <c r="D336" s="46">
        <v>38</v>
      </c>
      <c r="E336" s="47">
        <v>29.6</v>
      </c>
      <c r="F336" s="47">
        <v>12.2</v>
      </c>
      <c r="G336" s="47">
        <v>6.3</v>
      </c>
      <c r="H336" s="50">
        <v>21000</v>
      </c>
      <c r="I336" s="50">
        <v>8800</v>
      </c>
      <c r="J336" s="51">
        <v>1146</v>
      </c>
    </row>
    <row r="337" spans="1:10">
      <c r="A337" s="41">
        <v>316</v>
      </c>
      <c r="C337" s="9" t="s">
        <v>148</v>
      </c>
      <c r="D337" s="46">
        <v>42.4</v>
      </c>
      <c r="E337" s="47">
        <v>34.9</v>
      </c>
      <c r="F337" s="47">
        <v>13.1</v>
      </c>
      <c r="G337" s="47">
        <v>6.4</v>
      </c>
      <c r="H337" s="50">
        <v>23841</v>
      </c>
      <c r="I337" s="50">
        <v>9713</v>
      </c>
      <c r="J337" s="51">
        <v>1256</v>
      </c>
    </row>
    <row r="338" spans="1:10">
      <c r="A338" s="41">
        <v>317</v>
      </c>
      <c r="C338" s="9" t="s">
        <v>149</v>
      </c>
      <c r="D338" s="46">
        <v>44</v>
      </c>
      <c r="E338" s="47">
        <v>35</v>
      </c>
      <c r="F338" s="47">
        <v>13</v>
      </c>
      <c r="G338" s="47">
        <v>7</v>
      </c>
      <c r="H338" s="50">
        <v>34000</v>
      </c>
      <c r="I338" s="50">
        <v>12000</v>
      </c>
      <c r="J338" s="51">
        <v>313</v>
      </c>
    </row>
    <row r="339" spans="1:10">
      <c r="A339" s="41">
        <v>318</v>
      </c>
      <c r="C339" s="9" t="s">
        <v>150</v>
      </c>
      <c r="D339" s="46">
        <v>27</v>
      </c>
      <c r="E339" s="47">
        <v>23.3</v>
      </c>
      <c r="F339" s="47">
        <v>9.6</v>
      </c>
      <c r="G339" s="47">
        <v>3.5</v>
      </c>
      <c r="H339" s="50">
        <v>6250</v>
      </c>
      <c r="I339" s="50">
        <v>2024</v>
      </c>
      <c r="J339" s="51">
        <v>381</v>
      </c>
    </row>
    <row r="340" spans="1:10">
      <c r="A340" s="41">
        <v>319</v>
      </c>
      <c r="C340" s="9" t="s">
        <v>151</v>
      </c>
      <c r="D340" s="46">
        <v>29.1</v>
      </c>
      <c r="E340" s="47">
        <v>25</v>
      </c>
      <c r="F340" s="47">
        <v>10.3</v>
      </c>
      <c r="G340" s="47">
        <v>3.9</v>
      </c>
      <c r="H340" s="50">
        <v>7000</v>
      </c>
      <c r="I340" s="50">
        <v>2850</v>
      </c>
      <c r="J340" s="51">
        <v>493</v>
      </c>
    </row>
    <row r="341" spans="1:10">
      <c r="A341" s="41">
        <v>320</v>
      </c>
      <c r="C341" s="9" t="s">
        <v>152</v>
      </c>
      <c r="D341" s="46">
        <v>32.1</v>
      </c>
      <c r="E341" s="47">
        <v>26.6</v>
      </c>
      <c r="F341" s="47">
        <v>10.6</v>
      </c>
      <c r="G341" s="47">
        <v>5.5</v>
      </c>
      <c r="H341" s="50">
        <v>9300</v>
      </c>
      <c r="I341" s="50">
        <v>4600</v>
      </c>
      <c r="J341" s="51">
        <v>561</v>
      </c>
    </row>
    <row r="342" spans="1:10">
      <c r="A342" s="41">
        <v>321</v>
      </c>
      <c r="C342" s="9" t="s">
        <v>153</v>
      </c>
      <c r="D342" s="46">
        <v>35.299999999999997</v>
      </c>
      <c r="E342" s="47">
        <v>28.6</v>
      </c>
      <c r="F342" s="47">
        <v>12</v>
      </c>
      <c r="G342" s="47">
        <v>5.0999999999999996</v>
      </c>
      <c r="H342" s="50">
        <v>13250</v>
      </c>
      <c r="I342" s="50">
        <v>5250</v>
      </c>
      <c r="J342" s="51">
        <v>723</v>
      </c>
    </row>
    <row r="343" spans="1:10">
      <c r="A343" s="41">
        <v>322</v>
      </c>
      <c r="C343" s="9" t="s">
        <v>154</v>
      </c>
      <c r="D343" s="46">
        <v>41.6</v>
      </c>
      <c r="E343" s="47">
        <v>32.6</v>
      </c>
      <c r="F343" s="47">
        <v>14</v>
      </c>
      <c r="G343" s="47">
        <v>6.7</v>
      </c>
      <c r="H343" s="50">
        <v>24000</v>
      </c>
      <c r="I343" s="50">
        <v>10500</v>
      </c>
      <c r="J343" s="51">
        <v>524</v>
      </c>
    </row>
    <row r="344" spans="1:10">
      <c r="A344" s="41">
        <v>323</v>
      </c>
      <c r="C344" s="9" t="s">
        <v>155</v>
      </c>
      <c r="D344" s="46">
        <v>32.1</v>
      </c>
      <c r="E344" s="47">
        <v>26</v>
      </c>
      <c r="F344" s="47">
        <v>10.5</v>
      </c>
      <c r="G344" s="47">
        <v>4.5999999999999996</v>
      </c>
      <c r="H344" s="50">
        <v>11800</v>
      </c>
      <c r="I344" s="50">
        <v>4700</v>
      </c>
      <c r="J344" s="51">
        <v>667</v>
      </c>
    </row>
    <row r="345" spans="1:10">
      <c r="A345" s="41">
        <v>324</v>
      </c>
      <c r="C345" s="9" t="s">
        <v>156</v>
      </c>
      <c r="D345" s="46">
        <v>37</v>
      </c>
      <c r="E345" s="47">
        <v>31.7</v>
      </c>
      <c r="F345" s="47">
        <v>11.5</v>
      </c>
      <c r="G345" s="47">
        <v>4.9000000000000004</v>
      </c>
      <c r="H345" s="50">
        <v>17000</v>
      </c>
      <c r="I345" s="50">
        <v>6600</v>
      </c>
      <c r="J345" s="51">
        <v>772</v>
      </c>
    </row>
    <row r="346" spans="1:10">
      <c r="A346" s="41">
        <v>325</v>
      </c>
      <c r="C346" s="9" t="s">
        <v>157</v>
      </c>
      <c r="D346" s="46">
        <v>39.1</v>
      </c>
      <c r="E346" s="47">
        <v>34</v>
      </c>
      <c r="F346" s="47">
        <v>12.4</v>
      </c>
      <c r="G346" s="47">
        <v>5.3</v>
      </c>
      <c r="H346" s="50">
        <v>22500</v>
      </c>
      <c r="I346" s="50">
        <v>7700</v>
      </c>
      <c r="J346" s="51">
        <v>753</v>
      </c>
    </row>
    <row r="347" spans="1:10">
      <c r="A347" s="41">
        <v>326</v>
      </c>
      <c r="C347" s="9" t="s">
        <v>158</v>
      </c>
      <c r="D347" s="46">
        <v>39.1</v>
      </c>
      <c r="E347" s="47">
        <v>34</v>
      </c>
      <c r="F347" s="47">
        <v>12.4</v>
      </c>
      <c r="G347" s="47">
        <v>5.3</v>
      </c>
      <c r="H347" s="50">
        <v>22500</v>
      </c>
      <c r="I347" s="50">
        <v>7700</v>
      </c>
      <c r="J347" s="51">
        <v>1100</v>
      </c>
    </row>
    <row r="348" spans="1:10">
      <c r="A348" s="41">
        <v>327</v>
      </c>
      <c r="C348" s="9" t="s">
        <v>159</v>
      </c>
      <c r="D348" s="46">
        <v>47</v>
      </c>
      <c r="E348" s="47">
        <v>40</v>
      </c>
      <c r="F348" s="47">
        <v>13.1</v>
      </c>
      <c r="G348" s="47">
        <v>5.2</v>
      </c>
      <c r="H348" s="50">
        <v>3000</v>
      </c>
      <c r="I348" s="50">
        <v>11000</v>
      </c>
      <c r="J348" s="51">
        <v>356</v>
      </c>
    </row>
    <row r="349" spans="1:10">
      <c r="A349" s="41">
        <v>328</v>
      </c>
      <c r="C349" s="9" t="s">
        <v>160</v>
      </c>
      <c r="D349" s="46">
        <v>27</v>
      </c>
      <c r="E349" s="47">
        <v>22.1</v>
      </c>
      <c r="F349" s="47">
        <v>8.8000000000000007</v>
      </c>
      <c r="G349" s="47">
        <v>4.5999999999999996</v>
      </c>
      <c r="H349" s="50">
        <v>8960</v>
      </c>
      <c r="I349" s="50">
        <v>3465</v>
      </c>
      <c r="J349" s="51"/>
    </row>
    <row r="350" spans="1:10">
      <c r="A350" s="41">
        <v>329</v>
      </c>
      <c r="C350" s="9" t="s">
        <v>161</v>
      </c>
      <c r="D350" s="46">
        <v>32</v>
      </c>
      <c r="E350" s="47">
        <v>27.6</v>
      </c>
      <c r="F350" s="47">
        <v>10.7</v>
      </c>
      <c r="G350" s="47">
        <v>4.9000000000000004</v>
      </c>
      <c r="H350" s="50">
        <v>14000</v>
      </c>
      <c r="I350" s="50"/>
      <c r="J350" s="51">
        <v>265</v>
      </c>
    </row>
    <row r="351" spans="1:10">
      <c r="A351" s="41">
        <v>330</v>
      </c>
      <c r="C351" s="9" t="s">
        <v>162</v>
      </c>
      <c r="D351" s="46">
        <v>24.11</v>
      </c>
      <c r="E351" s="47">
        <v>21</v>
      </c>
      <c r="F351" s="47">
        <v>8</v>
      </c>
      <c r="G351" s="47">
        <v>2.6</v>
      </c>
      <c r="H351" s="50">
        <v>3800</v>
      </c>
      <c r="I351" s="50">
        <v>1600</v>
      </c>
      <c r="J351" s="51">
        <v>347</v>
      </c>
    </row>
    <row r="352" spans="1:10">
      <c r="A352" s="41">
        <v>331</v>
      </c>
      <c r="C352" s="9" t="s">
        <v>163</v>
      </c>
      <c r="D352" s="46">
        <v>27</v>
      </c>
      <c r="E352" s="47">
        <v>23.8</v>
      </c>
      <c r="F352" s="47">
        <v>10</v>
      </c>
      <c r="G352" s="47">
        <v>3.8</v>
      </c>
      <c r="H352" s="50">
        <v>7500</v>
      </c>
      <c r="I352" s="50">
        <v>3500</v>
      </c>
      <c r="J352" s="51">
        <v>385</v>
      </c>
    </row>
    <row r="353" spans="1:10">
      <c r="A353" s="41">
        <v>332</v>
      </c>
      <c r="C353" s="9" t="s">
        <v>164</v>
      </c>
      <c r="D353" s="46">
        <v>28.1</v>
      </c>
      <c r="E353" s="47">
        <v>24</v>
      </c>
      <c r="F353" s="47">
        <v>10.4</v>
      </c>
      <c r="G353" s="47">
        <v>4</v>
      </c>
      <c r="H353" s="50">
        <v>8800</v>
      </c>
      <c r="I353" s="50">
        <v>3900</v>
      </c>
      <c r="J353" s="51">
        <v>470</v>
      </c>
    </row>
    <row r="354" spans="1:10">
      <c r="A354" s="41">
        <v>333</v>
      </c>
      <c r="C354" s="9" t="s">
        <v>165</v>
      </c>
      <c r="D354" s="46">
        <v>32.6</v>
      </c>
      <c r="E354" s="47">
        <v>26.7</v>
      </c>
      <c r="F354" s="47">
        <v>10.199999999999999</v>
      </c>
      <c r="G354" s="47">
        <v>4</v>
      </c>
      <c r="H354" s="50">
        <v>10800</v>
      </c>
      <c r="I354" s="50">
        <v>5500</v>
      </c>
      <c r="J354" s="51">
        <v>470</v>
      </c>
    </row>
    <row r="355" spans="1:10">
      <c r="A355" s="41">
        <v>334</v>
      </c>
      <c r="C355" s="9" t="s">
        <v>166</v>
      </c>
      <c r="D355" s="46">
        <v>33.1</v>
      </c>
      <c r="E355" s="47">
        <v>26</v>
      </c>
      <c r="F355" s="47">
        <v>10.199999999999999</v>
      </c>
      <c r="G355" s="47">
        <v>4</v>
      </c>
      <c r="H355" s="50">
        <v>11200</v>
      </c>
      <c r="I355" s="50">
        <v>5500</v>
      </c>
      <c r="J355" s="51">
        <v>526</v>
      </c>
    </row>
    <row r="356" spans="1:10">
      <c r="A356" s="41">
        <v>335</v>
      </c>
      <c r="C356" s="9" t="s">
        <v>167</v>
      </c>
      <c r="D356" s="46">
        <v>36</v>
      </c>
      <c r="E356" s="47">
        <v>29.4</v>
      </c>
      <c r="F356" s="47">
        <v>10.6</v>
      </c>
      <c r="G356" s="47">
        <v>4.5999999999999996</v>
      </c>
      <c r="H356" s="50">
        <v>17000</v>
      </c>
      <c r="I356" s="50">
        <v>6000</v>
      </c>
      <c r="J356" s="51">
        <v>1110</v>
      </c>
    </row>
    <row r="357" spans="1:10">
      <c r="A357" s="41">
        <v>336</v>
      </c>
      <c r="C357" s="9" t="s">
        <v>168</v>
      </c>
      <c r="D357" s="46">
        <v>46.1</v>
      </c>
      <c r="E357" s="47">
        <v>38.799999999999997</v>
      </c>
      <c r="F357" s="47">
        <v>13.6</v>
      </c>
      <c r="G357" s="47">
        <v>4.0999999999999996</v>
      </c>
      <c r="H357" s="50">
        <v>45000</v>
      </c>
      <c r="I357" s="50">
        <v>11000</v>
      </c>
      <c r="J357" s="51">
        <v>753</v>
      </c>
    </row>
    <row r="358" spans="1:10">
      <c r="A358" s="41">
        <v>337</v>
      </c>
      <c r="C358" s="9" t="s">
        <v>169</v>
      </c>
      <c r="D358" s="46">
        <v>32</v>
      </c>
      <c r="E358" s="47">
        <v>27.6</v>
      </c>
      <c r="F358" s="47">
        <v>11</v>
      </c>
      <c r="G358" s="47">
        <v>5</v>
      </c>
      <c r="H358" s="50">
        <v>19500</v>
      </c>
      <c r="I358" s="50">
        <v>7000</v>
      </c>
      <c r="J358" s="51">
        <v>961</v>
      </c>
    </row>
    <row r="359" spans="1:10">
      <c r="A359" s="41">
        <v>338</v>
      </c>
      <c r="C359" s="9" t="s">
        <v>170</v>
      </c>
      <c r="D359" s="46">
        <v>42.1</v>
      </c>
      <c r="E359" s="47">
        <v>33.4</v>
      </c>
      <c r="F359" s="47">
        <v>13</v>
      </c>
      <c r="G359" s="47">
        <v>5.8</v>
      </c>
      <c r="H359" s="50">
        <v>31500</v>
      </c>
      <c r="I359" s="50">
        <v>11000</v>
      </c>
      <c r="J359" s="51">
        <v>1281</v>
      </c>
    </row>
    <row r="360" spans="1:10">
      <c r="A360" s="41">
        <v>339</v>
      </c>
      <c r="C360" s="9" t="s">
        <v>171</v>
      </c>
      <c r="D360" s="46">
        <v>42.11</v>
      </c>
      <c r="E360" s="47">
        <v>33.4</v>
      </c>
      <c r="F360" s="47">
        <v>13</v>
      </c>
      <c r="G360" s="47">
        <v>5.8</v>
      </c>
      <c r="H360" s="50">
        <v>31500</v>
      </c>
      <c r="I360" s="50">
        <v>11000</v>
      </c>
      <c r="J360" s="51">
        <v>703</v>
      </c>
    </row>
    <row r="361" spans="1:10">
      <c r="A361" s="41">
        <v>340</v>
      </c>
      <c r="C361" s="9" t="s">
        <v>172</v>
      </c>
      <c r="D361" s="46">
        <v>37.11</v>
      </c>
      <c r="E361" s="47">
        <v>33</v>
      </c>
      <c r="F361" s="47">
        <v>12</v>
      </c>
      <c r="G361" s="47">
        <v>4.1100000000000003</v>
      </c>
      <c r="H361" s="50">
        <v>19200</v>
      </c>
      <c r="I361" s="50">
        <v>7500</v>
      </c>
      <c r="J361" s="51">
        <v>871</v>
      </c>
    </row>
    <row r="362" spans="1:10">
      <c r="A362" s="41">
        <v>341</v>
      </c>
      <c r="C362" s="9" t="s">
        <v>173</v>
      </c>
      <c r="D362" s="46">
        <v>41.8</v>
      </c>
      <c r="E362" s="47">
        <v>34</v>
      </c>
      <c r="F362" s="47">
        <v>12.1</v>
      </c>
      <c r="G362" s="47">
        <v>5.6</v>
      </c>
      <c r="H362" s="50">
        <v>28500</v>
      </c>
      <c r="I362" s="50">
        <v>9200</v>
      </c>
      <c r="J362" s="51">
        <v>410</v>
      </c>
    </row>
    <row r="363" spans="1:10">
      <c r="A363" s="41">
        <v>342</v>
      </c>
      <c r="C363" s="9" t="s">
        <v>174</v>
      </c>
      <c r="D363" s="46">
        <v>30.3</v>
      </c>
      <c r="E363" s="47">
        <v>21.8</v>
      </c>
      <c r="F363" s="47">
        <v>8.9</v>
      </c>
      <c r="G363" s="47">
        <v>4.3</v>
      </c>
      <c r="H363" s="50">
        <v>9000</v>
      </c>
      <c r="I363" s="50">
        <v>3300</v>
      </c>
      <c r="J363" s="51">
        <v>646</v>
      </c>
    </row>
    <row r="364" spans="1:10" ht="13" thickBot="1">
      <c r="A364" s="41">
        <v>343</v>
      </c>
      <c r="C364" s="9" t="s">
        <v>175</v>
      </c>
      <c r="D364" s="46">
        <v>37.200000000000003</v>
      </c>
      <c r="E364" s="47">
        <v>26.6</v>
      </c>
      <c r="F364" s="47">
        <v>10.199999999999999</v>
      </c>
      <c r="G364" s="47">
        <v>5.6</v>
      </c>
      <c r="H364" s="50">
        <v>16800</v>
      </c>
      <c r="I364" s="50">
        <v>6500</v>
      </c>
      <c r="J364" s="55">
        <v>875</v>
      </c>
    </row>
    <row r="365" spans="1:10" ht="13" thickBot="1">
      <c r="A365" s="41">
        <v>344</v>
      </c>
      <c r="C365" s="9" t="s">
        <v>176</v>
      </c>
      <c r="D365" s="52">
        <v>42</v>
      </c>
      <c r="E365" s="53">
        <v>32.799999999999997</v>
      </c>
      <c r="F365" s="53">
        <v>13</v>
      </c>
      <c r="G365" s="53">
        <v>5</v>
      </c>
      <c r="H365" s="54">
        <v>23500</v>
      </c>
      <c r="I365" s="54"/>
      <c r="J365" s="45">
        <f>AVERAGE(J21:J364)</f>
        <v>761.52129629629621</v>
      </c>
    </row>
    <row r="366" spans="1:10">
      <c r="A366" s="41"/>
      <c r="C366" s="9" t="s">
        <v>486</v>
      </c>
      <c r="D366" s="42">
        <f t="shared" ref="D366:I366" si="0">AVERAGE(D22:D365)</f>
        <v>39.132398255813989</v>
      </c>
      <c r="E366" s="43">
        <f t="shared" si="0"/>
        <v>31.686183431952681</v>
      </c>
      <c r="F366" s="43">
        <f t="shared" si="0"/>
        <v>12.008023255813951</v>
      </c>
      <c r="G366" s="43">
        <f t="shared" si="0"/>
        <v>5.054172093023249</v>
      </c>
      <c r="H366" s="44">
        <f t="shared" si="0"/>
        <v>21146.809941520467</v>
      </c>
      <c r="I366" s="44">
        <f t="shared" si="0"/>
        <v>8253.3656250000004</v>
      </c>
      <c r="J366" s="49">
        <f>MEDIAN(J21:J364)</f>
        <v>672</v>
      </c>
    </row>
    <row r="367" spans="1:10">
      <c r="A367" s="41"/>
      <c r="C367" s="9" t="s">
        <v>487</v>
      </c>
      <c r="D367" s="46">
        <f t="shared" ref="D367:I367" si="1">MEDIAN(D22:D365)</f>
        <v>37.799999999999997</v>
      </c>
      <c r="E367" s="47">
        <f t="shared" si="1"/>
        <v>30.1</v>
      </c>
      <c r="F367" s="47">
        <f t="shared" si="1"/>
        <v>11.9</v>
      </c>
      <c r="G367" s="47">
        <f t="shared" si="1"/>
        <v>5</v>
      </c>
      <c r="H367" s="48">
        <f t="shared" si="1"/>
        <v>17275</v>
      </c>
      <c r="I367" s="48">
        <f t="shared" si="1"/>
        <v>7000</v>
      </c>
      <c r="J367" s="49">
        <f>STDEV(J21:J364)</f>
        <v>389.71797903462783</v>
      </c>
    </row>
    <row r="368" spans="1:10">
      <c r="A368" s="41"/>
      <c r="C368" s="9" t="s">
        <v>181</v>
      </c>
      <c r="D368" s="46">
        <f t="shared" ref="D368:I368" si="2">STDEV(D22:D365)</f>
        <v>9.5531788164892291</v>
      </c>
      <c r="E368" s="47">
        <f t="shared" si="2"/>
        <v>7.7251415007499018</v>
      </c>
      <c r="F368" s="47">
        <f t="shared" si="2"/>
        <v>2.288023996167408</v>
      </c>
      <c r="G368" s="47">
        <f t="shared" si="2"/>
        <v>1.3091525650725024</v>
      </c>
      <c r="H368" s="48">
        <f t="shared" si="2"/>
        <v>16260.472748954453</v>
      </c>
      <c r="I368" s="48">
        <f t="shared" si="2"/>
        <v>6384.7018705353157</v>
      </c>
      <c r="J368" s="49">
        <f>J367/J365</f>
        <v>0.51176241679654166</v>
      </c>
    </row>
    <row r="369" spans="1:10">
      <c r="A369" s="41"/>
      <c r="C369" s="9" t="s">
        <v>182</v>
      </c>
      <c r="D369" s="46">
        <f t="shared" ref="D369:I369" si="3">D368/D366</f>
        <v>0.24412454238144968</v>
      </c>
      <c r="E369" s="47">
        <f t="shared" si="3"/>
        <v>0.24380157734490004</v>
      </c>
      <c r="F369" s="47">
        <f t="shared" si="3"/>
        <v>0.19054126956821227</v>
      </c>
      <c r="G369" s="47">
        <f t="shared" si="3"/>
        <v>0.25902413708461752</v>
      </c>
      <c r="H369" s="47">
        <f t="shared" si="3"/>
        <v>0.76893265669485256</v>
      </c>
      <c r="I369" s="47">
        <f t="shared" si="3"/>
        <v>0.77358766842894056</v>
      </c>
      <c r="J369" s="51">
        <f>MAX(J21:J364)</f>
        <v>2928</v>
      </c>
    </row>
    <row r="370" spans="1:10">
      <c r="A370" s="41"/>
      <c r="C370" s="9" t="s">
        <v>183</v>
      </c>
      <c r="D370" s="46">
        <f t="shared" ref="D370:I370" si="4">MAX(D22:D365)</f>
        <v>85.9</v>
      </c>
      <c r="E370" s="47">
        <f t="shared" si="4"/>
        <v>67.7</v>
      </c>
      <c r="F370" s="47">
        <f t="shared" si="4"/>
        <v>29.3</v>
      </c>
      <c r="G370" s="47">
        <f t="shared" si="4"/>
        <v>11.6</v>
      </c>
      <c r="H370" s="50">
        <f t="shared" si="4"/>
        <v>139500</v>
      </c>
      <c r="I370" s="50">
        <f t="shared" si="4"/>
        <v>57000</v>
      </c>
      <c r="J370" s="51">
        <f>MIN(J21:J364)</f>
        <v>212</v>
      </c>
    </row>
    <row r="371" spans="1:10" ht="13" thickBot="1">
      <c r="A371" s="41"/>
      <c r="C371" s="9" t="s">
        <v>184</v>
      </c>
      <c r="D371" s="46">
        <f t="shared" ref="D371:I371" si="5">MIN(D22:D365)</f>
        <v>20</v>
      </c>
      <c r="E371" s="47">
        <f t="shared" si="5"/>
        <v>18</v>
      </c>
      <c r="F371" s="47">
        <f t="shared" si="5"/>
        <v>7.11</v>
      </c>
      <c r="G371" s="47">
        <f t="shared" si="5"/>
        <v>1.1132</v>
      </c>
      <c r="H371" s="50">
        <f t="shared" si="5"/>
        <v>1000</v>
      </c>
      <c r="I371" s="50">
        <f t="shared" si="5"/>
        <v>800</v>
      </c>
      <c r="J371" s="55">
        <f>MODE(J21:J364)</f>
        <v>524</v>
      </c>
    </row>
    <row r="372" spans="1:10" ht="13" thickBot="1">
      <c r="A372" s="41"/>
      <c r="C372" s="9" t="s">
        <v>185</v>
      </c>
      <c r="D372" s="52">
        <f t="shared" ref="D372:I372" si="6">MODE(D22:D365)</f>
        <v>36</v>
      </c>
      <c r="E372" s="53">
        <f t="shared" si="6"/>
        <v>30</v>
      </c>
      <c r="F372" s="53">
        <f t="shared" si="6"/>
        <v>10</v>
      </c>
      <c r="G372" s="53">
        <f t="shared" si="6"/>
        <v>5</v>
      </c>
      <c r="H372" s="54">
        <f t="shared" si="6"/>
        <v>17000</v>
      </c>
      <c r="I372" s="54">
        <f t="shared" si="6"/>
        <v>4000</v>
      </c>
      <c r="J372" s="40"/>
    </row>
    <row r="373" spans="1:10">
      <c r="A373" s="41"/>
      <c r="C373" s="9"/>
      <c r="D373" s="19"/>
      <c r="E373" s="19"/>
      <c r="F373" s="19"/>
      <c r="G373" s="19"/>
      <c r="H373" s="40"/>
      <c r="I373" s="40"/>
      <c r="J373" s="40"/>
    </row>
    <row r="374" spans="1:10">
      <c r="A374" s="41"/>
      <c r="C374" s="9"/>
      <c r="D374" s="19"/>
      <c r="E374" s="19"/>
      <c r="F374" s="19"/>
      <c r="G374" s="19"/>
      <c r="H374" s="40"/>
      <c r="I374" s="40"/>
      <c r="J374" s="40"/>
    </row>
    <row r="375" spans="1:10">
      <c r="A375" s="41"/>
      <c r="C375" s="9"/>
      <c r="D375" s="19"/>
      <c r="E375" s="19"/>
      <c r="F375" s="19"/>
      <c r="G375" s="19"/>
      <c r="H375" s="40"/>
      <c r="I375" s="40"/>
      <c r="J375" s="40"/>
    </row>
    <row r="376" spans="1:10">
      <c r="A376" s="41"/>
      <c r="C376" s="9"/>
      <c r="D376" s="19"/>
      <c r="E376" s="19"/>
      <c r="F376" s="19"/>
      <c r="G376" s="19"/>
      <c r="H376" s="40"/>
      <c r="I376" s="40"/>
      <c r="J376" s="40"/>
    </row>
    <row r="377" spans="1:10">
      <c r="A377" s="41"/>
      <c r="C377" s="9"/>
      <c r="D377" s="19"/>
      <c r="E377" s="19"/>
      <c r="F377" s="19"/>
      <c r="G377" s="19"/>
      <c r="H377" s="40"/>
      <c r="I377" s="40"/>
      <c r="J377" s="40"/>
    </row>
    <row r="378" spans="1:10">
      <c r="A378" s="41"/>
      <c r="C378" s="9"/>
      <c r="D378" s="19"/>
      <c r="E378" s="19"/>
      <c r="F378" s="19"/>
      <c r="G378" s="19"/>
      <c r="H378" s="40"/>
      <c r="I378" s="40"/>
      <c r="J378" s="40"/>
    </row>
    <row r="379" spans="1:10">
      <c r="A379" s="41"/>
      <c r="C379" s="9"/>
      <c r="D379" s="19"/>
      <c r="E379" s="19"/>
      <c r="F379" s="19"/>
      <c r="G379" s="19"/>
      <c r="H379" s="40"/>
      <c r="I379" s="40"/>
      <c r="J379" s="40"/>
    </row>
    <row r="380" spans="1:10">
      <c r="A380" s="41"/>
      <c r="C380" s="9"/>
      <c r="D380" s="19"/>
      <c r="E380" s="19"/>
      <c r="F380" s="19"/>
      <c r="G380" s="19"/>
      <c r="H380" s="40"/>
      <c r="I380" s="40"/>
      <c r="J380" s="40"/>
    </row>
    <row r="381" spans="1:10">
      <c r="A381" s="41"/>
      <c r="C381" s="9"/>
      <c r="D381" s="19"/>
      <c r="E381" s="19"/>
      <c r="F381" s="19"/>
      <c r="G381" s="19"/>
      <c r="H381" s="40"/>
      <c r="I381" s="40"/>
      <c r="J381" s="40"/>
    </row>
    <row r="382" spans="1:10">
      <c r="A382" s="41"/>
      <c r="C382" s="9"/>
      <c r="D382" s="19"/>
      <c r="E382" s="19"/>
      <c r="F382" s="19"/>
      <c r="G382" s="19"/>
      <c r="H382" s="40"/>
      <c r="I382" s="40"/>
      <c r="J382" s="40"/>
    </row>
    <row r="383" spans="1:10">
      <c r="A383" s="41"/>
      <c r="C383" s="9"/>
      <c r="D383" s="19"/>
      <c r="E383" s="19"/>
      <c r="F383" s="19"/>
      <c r="G383" s="19"/>
      <c r="H383" s="40"/>
      <c r="I383" s="40"/>
      <c r="J383" s="40"/>
    </row>
    <row r="384" spans="1:10">
      <c r="A384" s="41"/>
      <c r="C384" s="9"/>
      <c r="D384" s="19"/>
      <c r="E384" s="19"/>
      <c r="F384" s="19"/>
      <c r="G384" s="19"/>
      <c r="H384" s="40"/>
      <c r="I384" s="40"/>
      <c r="J384" s="40"/>
    </row>
    <row r="385" spans="1:10">
      <c r="A385" s="41"/>
      <c r="C385" s="9"/>
      <c r="D385" s="19"/>
      <c r="E385" s="19"/>
      <c r="F385" s="19"/>
      <c r="G385" s="19"/>
      <c r="H385" s="40"/>
      <c r="I385" s="40"/>
      <c r="J385" s="40"/>
    </row>
    <row r="386" spans="1:10">
      <c r="A386" s="41"/>
      <c r="C386" s="9"/>
      <c r="D386" s="19"/>
      <c r="E386" s="19"/>
      <c r="F386" s="19"/>
      <c r="G386" s="19"/>
      <c r="H386" s="40"/>
      <c r="I386" s="40"/>
      <c r="J386" s="40"/>
    </row>
    <row r="387" spans="1:10">
      <c r="A387" s="41"/>
      <c r="C387" s="9"/>
      <c r="D387" s="19"/>
      <c r="E387" s="19"/>
      <c r="F387" s="19"/>
      <c r="G387" s="19"/>
      <c r="H387" s="40"/>
      <c r="I387" s="40"/>
      <c r="J387" s="40"/>
    </row>
    <row r="388" spans="1:10">
      <c r="A388" s="41"/>
      <c r="C388" s="9"/>
      <c r="D388" s="19"/>
      <c r="E388" s="19"/>
      <c r="F388" s="19"/>
      <c r="G388" s="19"/>
      <c r="H388" s="40"/>
      <c r="I388" s="40"/>
      <c r="J388" s="40"/>
    </row>
    <row r="389" spans="1:10">
      <c r="A389" s="41"/>
      <c r="C389" s="9"/>
      <c r="D389" s="19"/>
      <c r="E389" s="19"/>
      <c r="F389" s="19"/>
      <c r="G389" s="19"/>
      <c r="H389" s="40"/>
      <c r="I389" s="40"/>
      <c r="J389" s="40"/>
    </row>
    <row r="390" spans="1:10">
      <c r="A390" s="41"/>
      <c r="C390" s="9"/>
      <c r="D390" s="19"/>
      <c r="E390" s="19"/>
      <c r="F390" s="19"/>
      <c r="G390" s="19"/>
      <c r="H390" s="40"/>
      <c r="I390" s="40"/>
      <c r="J390" s="40"/>
    </row>
    <row r="391" spans="1:10">
      <c r="A391" s="41"/>
      <c r="C391" s="9"/>
      <c r="D391" s="19"/>
      <c r="E391" s="19"/>
      <c r="F391" s="19"/>
      <c r="G391" s="19"/>
      <c r="H391" s="40"/>
      <c r="I391" s="40"/>
      <c r="J391" s="40"/>
    </row>
    <row r="392" spans="1:10">
      <c r="A392" s="41"/>
      <c r="C392" s="9"/>
      <c r="D392" s="19"/>
      <c r="E392" s="19"/>
      <c r="F392" s="19"/>
      <c r="G392" s="19"/>
      <c r="H392" s="40"/>
      <c r="I392" s="40"/>
      <c r="J392" s="40"/>
    </row>
    <row r="393" spans="1:10">
      <c r="A393" s="41"/>
      <c r="C393" s="9"/>
      <c r="D393" s="19"/>
      <c r="E393" s="19"/>
      <c r="F393" s="19"/>
      <c r="G393" s="19"/>
      <c r="H393" s="40"/>
      <c r="I393" s="40"/>
      <c r="J393" s="40"/>
    </row>
    <row r="394" spans="1:10">
      <c r="A394" s="41"/>
      <c r="C394" s="9"/>
      <c r="D394" s="19"/>
      <c r="E394" s="19"/>
      <c r="F394" s="19"/>
      <c r="G394" s="19"/>
      <c r="H394" s="40"/>
      <c r="I394" s="40"/>
      <c r="J394" s="40"/>
    </row>
    <row r="395" spans="1:10">
      <c r="A395" s="41"/>
      <c r="C395" s="9"/>
      <c r="D395" s="19"/>
      <c r="E395" s="19"/>
      <c r="F395" s="19"/>
      <c r="G395" s="19"/>
      <c r="H395" s="40"/>
      <c r="I395" s="40"/>
      <c r="J395" s="40"/>
    </row>
    <row r="396" spans="1:10">
      <c r="A396" s="41"/>
      <c r="C396" s="9"/>
      <c r="D396" s="19"/>
      <c r="E396" s="19"/>
      <c r="F396" s="19"/>
      <c r="G396" s="19"/>
      <c r="H396" s="40"/>
      <c r="I396" s="40"/>
      <c r="J396" s="40"/>
    </row>
    <row r="397" spans="1:10">
      <c r="A397" s="41"/>
      <c r="C397" s="9"/>
      <c r="D397" s="19"/>
      <c r="E397" s="19"/>
      <c r="F397" s="19"/>
      <c r="G397" s="19"/>
      <c r="H397" s="40"/>
      <c r="I397" s="40"/>
      <c r="J397" s="40"/>
    </row>
    <row r="398" spans="1:10">
      <c r="A398" s="41"/>
      <c r="C398" s="9"/>
      <c r="D398" s="19"/>
      <c r="E398" s="19"/>
      <c r="F398" s="19"/>
      <c r="G398" s="19"/>
      <c r="H398" s="40"/>
      <c r="I398" s="40"/>
      <c r="J398" s="40"/>
    </row>
    <row r="399" spans="1:10">
      <c r="A399" s="41"/>
      <c r="C399" s="9"/>
      <c r="D399" s="19"/>
      <c r="E399" s="19"/>
      <c r="F399" s="19"/>
      <c r="G399" s="19"/>
      <c r="H399" s="40"/>
      <c r="I399" s="40"/>
      <c r="J399" s="40"/>
    </row>
    <row r="400" spans="1:10">
      <c r="A400" s="41"/>
      <c r="C400" s="9"/>
      <c r="D400" s="19"/>
      <c r="E400" s="19"/>
      <c r="F400" s="19"/>
      <c r="G400" s="19"/>
      <c r="H400" s="40"/>
      <c r="I400" s="40"/>
      <c r="J400" s="40"/>
    </row>
    <row r="401" spans="1:10">
      <c r="A401" s="41"/>
      <c r="C401" s="9"/>
      <c r="D401" s="19"/>
      <c r="E401" s="19"/>
      <c r="F401" s="19"/>
      <c r="G401" s="19"/>
      <c r="H401" s="40"/>
      <c r="I401" s="40"/>
      <c r="J401" s="40"/>
    </row>
    <row r="402" spans="1:10">
      <c r="A402" s="41"/>
      <c r="C402" s="9"/>
      <c r="D402" s="19"/>
      <c r="E402" s="19"/>
      <c r="F402" s="19"/>
      <c r="G402" s="19"/>
      <c r="H402" s="40"/>
      <c r="I402" s="40"/>
      <c r="J402" s="40"/>
    </row>
    <row r="403" spans="1:10">
      <c r="A403" s="41"/>
      <c r="C403" s="9"/>
      <c r="D403" s="19"/>
      <c r="E403" s="19"/>
      <c r="F403" s="19"/>
      <c r="G403" s="19"/>
      <c r="H403" s="40"/>
      <c r="I403" s="40"/>
      <c r="J403" s="40"/>
    </row>
    <row r="404" spans="1:10">
      <c r="A404" s="41"/>
      <c r="C404" s="9"/>
      <c r="D404" s="19"/>
      <c r="E404" s="19"/>
      <c r="F404" s="19"/>
      <c r="G404" s="19"/>
      <c r="H404" s="40"/>
      <c r="I404" s="40"/>
      <c r="J404" s="40"/>
    </row>
    <row r="405" spans="1:10">
      <c r="A405" s="41"/>
      <c r="C405" s="9"/>
      <c r="D405" s="19"/>
      <c r="E405" s="19"/>
      <c r="F405" s="19"/>
      <c r="G405" s="19"/>
      <c r="H405" s="40"/>
      <c r="I405" s="40"/>
      <c r="J405" s="40"/>
    </row>
    <row r="406" spans="1:10">
      <c r="A406" s="41"/>
      <c r="C406" s="9"/>
      <c r="D406" s="19"/>
      <c r="E406" s="19"/>
      <c r="F406" s="19"/>
      <c r="G406" s="19"/>
      <c r="H406" s="40"/>
      <c r="I406" s="40"/>
      <c r="J406" s="40"/>
    </row>
    <row r="407" spans="1:10">
      <c r="A407" s="41"/>
      <c r="C407" s="9"/>
      <c r="D407" s="19"/>
      <c r="E407" s="19"/>
      <c r="F407" s="19"/>
      <c r="G407" s="19"/>
      <c r="H407" s="40"/>
      <c r="I407" s="40"/>
      <c r="J407" s="40"/>
    </row>
    <row r="408" spans="1:10">
      <c r="A408" s="41"/>
      <c r="C408" s="9"/>
      <c r="D408" s="19"/>
      <c r="E408" s="19"/>
      <c r="F408" s="19"/>
      <c r="G408" s="19"/>
      <c r="H408" s="40"/>
      <c r="I408" s="40"/>
      <c r="J408" s="40"/>
    </row>
    <row r="409" spans="1:10">
      <c r="A409" s="41"/>
      <c r="C409" s="9"/>
      <c r="D409" s="19"/>
      <c r="E409" s="19"/>
      <c r="F409" s="19"/>
      <c r="G409" s="19"/>
      <c r="H409" s="40"/>
      <c r="I409" s="40"/>
      <c r="J409" s="40"/>
    </row>
    <row r="410" spans="1:10">
      <c r="A410" s="41"/>
      <c r="C410" s="9"/>
      <c r="D410" s="19"/>
      <c r="E410" s="19"/>
      <c r="F410" s="19"/>
      <c r="G410" s="19"/>
      <c r="H410" s="40"/>
      <c r="I410" s="40"/>
      <c r="J410" s="40"/>
    </row>
    <row r="411" spans="1:10">
      <c r="A411" s="41"/>
      <c r="C411" s="9"/>
      <c r="D411" s="19"/>
      <c r="E411" s="19"/>
      <c r="F411" s="19"/>
      <c r="G411" s="19"/>
      <c r="H411" s="40"/>
      <c r="I411" s="40"/>
      <c r="J411" s="40"/>
    </row>
    <row r="412" spans="1:10">
      <c r="A412" s="41"/>
      <c r="C412" s="9"/>
      <c r="D412" s="19"/>
      <c r="E412" s="19"/>
      <c r="F412" s="19"/>
      <c r="G412" s="19"/>
      <c r="H412" s="40"/>
      <c r="I412" s="40"/>
      <c r="J412" s="40"/>
    </row>
    <row r="413" spans="1:10">
      <c r="A413" s="41"/>
      <c r="C413" s="9"/>
      <c r="D413" s="19"/>
      <c r="E413" s="19"/>
      <c r="F413" s="19"/>
      <c r="G413" s="19"/>
      <c r="H413" s="40"/>
      <c r="I413" s="40"/>
      <c r="J413" s="40"/>
    </row>
    <row r="414" spans="1:10">
      <c r="A414" s="41"/>
      <c r="C414" s="9"/>
      <c r="D414" s="19"/>
      <c r="E414" s="19"/>
      <c r="F414" s="19"/>
      <c r="G414" s="19"/>
      <c r="H414" s="40"/>
      <c r="I414" s="40"/>
      <c r="J414" s="40"/>
    </row>
    <row r="415" spans="1:10">
      <c r="A415" s="41"/>
      <c r="C415" s="9"/>
      <c r="D415" s="19"/>
      <c r="E415" s="19"/>
      <c r="F415" s="19"/>
      <c r="G415" s="19"/>
      <c r="H415" s="40"/>
      <c r="I415" s="40"/>
      <c r="J415" s="40"/>
    </row>
    <row r="416" spans="1:10">
      <c r="A416" s="41"/>
      <c r="C416" s="9"/>
      <c r="D416" s="19"/>
      <c r="E416" s="19"/>
      <c r="F416" s="19"/>
      <c r="G416" s="19"/>
      <c r="H416" s="40"/>
      <c r="I416" s="40"/>
      <c r="J416" s="40"/>
    </row>
    <row r="417" spans="1:10">
      <c r="A417" s="41"/>
      <c r="C417" s="9"/>
      <c r="D417" s="19"/>
      <c r="E417" s="19"/>
      <c r="F417" s="19"/>
      <c r="G417" s="19"/>
      <c r="H417" s="40"/>
      <c r="I417" s="40"/>
      <c r="J417" s="40"/>
    </row>
    <row r="418" spans="1:10">
      <c r="A418" s="41"/>
      <c r="C418" s="9"/>
      <c r="D418" s="19"/>
      <c r="E418" s="19"/>
      <c r="F418" s="19"/>
      <c r="G418" s="19"/>
      <c r="H418" s="40"/>
      <c r="I418" s="40"/>
      <c r="J418" s="40"/>
    </row>
    <row r="419" spans="1:10">
      <c r="A419" s="41"/>
      <c r="C419" s="9"/>
      <c r="D419" s="19"/>
      <c r="E419" s="19"/>
      <c r="F419" s="19"/>
      <c r="G419" s="19"/>
      <c r="H419" s="40"/>
      <c r="I419" s="40"/>
      <c r="J419" s="40"/>
    </row>
    <row r="420" spans="1:10">
      <c r="A420" s="41"/>
      <c r="C420" s="9"/>
      <c r="D420" s="19"/>
      <c r="E420" s="19"/>
      <c r="F420" s="19"/>
      <c r="G420" s="19"/>
      <c r="H420" s="40"/>
      <c r="I420" s="40"/>
      <c r="J420" s="40"/>
    </row>
    <row r="421" spans="1:10">
      <c r="A421" s="41"/>
      <c r="C421" s="9"/>
      <c r="D421" s="19"/>
      <c r="E421" s="19"/>
      <c r="F421" s="19"/>
      <c r="G421" s="19"/>
      <c r="H421" s="40"/>
      <c r="I421" s="40"/>
      <c r="J421" s="40"/>
    </row>
    <row r="422" spans="1:10">
      <c r="A422" s="41"/>
      <c r="C422" s="9"/>
      <c r="D422" s="19"/>
      <c r="E422" s="19"/>
      <c r="F422" s="19"/>
      <c r="G422" s="19"/>
      <c r="H422" s="40"/>
      <c r="I422" s="40"/>
      <c r="J422" s="40"/>
    </row>
    <row r="423" spans="1:10">
      <c r="A423" s="41"/>
      <c r="C423" s="9"/>
      <c r="D423" s="19"/>
      <c r="E423" s="19"/>
      <c r="F423" s="19"/>
      <c r="G423" s="19"/>
      <c r="H423" s="40"/>
      <c r="I423" s="40"/>
      <c r="J423" s="40"/>
    </row>
    <row r="424" spans="1:10">
      <c r="A424" s="41"/>
      <c r="C424" s="9"/>
      <c r="D424" s="19"/>
      <c r="E424" s="19"/>
      <c r="F424" s="19"/>
      <c r="G424" s="19"/>
      <c r="H424" s="40"/>
      <c r="I424" s="40"/>
      <c r="J424" s="40"/>
    </row>
    <row r="425" spans="1:10">
      <c r="A425" s="41"/>
      <c r="C425" s="9"/>
      <c r="D425" s="19"/>
      <c r="E425" s="19"/>
      <c r="F425" s="19"/>
      <c r="G425" s="19"/>
      <c r="H425" s="40"/>
      <c r="I425" s="40"/>
    </row>
    <row r="426" spans="1:10">
      <c r="A426" s="41"/>
      <c r="C426" s="9"/>
      <c r="D426" s="19"/>
      <c r="E426" s="19"/>
      <c r="F426" s="19"/>
      <c r="G426" s="19"/>
      <c r="H426" s="40"/>
      <c r="I426" s="40"/>
    </row>
    <row r="427" spans="1:10">
      <c r="A427" s="41"/>
      <c r="C427" s="9"/>
      <c r="D427" s="19"/>
      <c r="E427" s="19"/>
      <c r="F427" s="19"/>
      <c r="G427" s="19"/>
      <c r="H427" s="40"/>
      <c r="I427" s="40"/>
    </row>
    <row r="428" spans="1:10">
      <c r="A428" s="41"/>
      <c r="C428" s="9"/>
      <c r="D428" s="19"/>
      <c r="E428" s="19"/>
      <c r="F428" s="19"/>
      <c r="G428" s="19"/>
      <c r="H428" s="40"/>
      <c r="I428" s="40"/>
    </row>
    <row r="429" spans="1:10">
      <c r="A429" s="41"/>
      <c r="C429" s="9"/>
      <c r="D429" s="19"/>
      <c r="E429" s="19"/>
      <c r="F429" s="19"/>
      <c r="G429" s="19"/>
      <c r="H429" s="40"/>
      <c r="I429" s="40"/>
    </row>
    <row r="430" spans="1:10">
      <c r="A430" s="41"/>
      <c r="C430" s="9"/>
      <c r="D430" s="19"/>
      <c r="E430" s="19"/>
      <c r="F430" s="19"/>
      <c r="G430" s="19"/>
      <c r="H430" s="40"/>
      <c r="I430" s="40"/>
    </row>
    <row r="431" spans="1:10">
      <c r="A431" s="41"/>
      <c r="C431" s="9"/>
      <c r="D431" s="19"/>
      <c r="E431" s="19"/>
      <c r="F431" s="19"/>
      <c r="G431" s="19"/>
      <c r="H431" s="40"/>
      <c r="I431" s="40"/>
    </row>
    <row r="432" spans="1:10">
      <c r="A432" s="41"/>
      <c r="C432" s="9"/>
      <c r="D432" s="19"/>
      <c r="E432" s="19"/>
      <c r="F432" s="19"/>
      <c r="G432" s="19"/>
      <c r="H432" s="40"/>
      <c r="I432" s="40"/>
    </row>
    <row r="433" spans="1:9">
      <c r="A433" s="41"/>
      <c r="C433" s="9"/>
      <c r="D433" s="19"/>
      <c r="E433" s="19"/>
      <c r="F433" s="19"/>
      <c r="G433" s="19"/>
      <c r="H433" s="40"/>
      <c r="I433" s="40"/>
    </row>
    <row r="434" spans="1:9">
      <c r="A434" s="41"/>
      <c r="C434" s="9"/>
      <c r="D434" s="19"/>
      <c r="E434" s="19"/>
      <c r="F434" s="19"/>
      <c r="G434" s="19"/>
      <c r="H434" s="40"/>
      <c r="I434" s="40"/>
    </row>
    <row r="435" spans="1:9">
      <c r="A435" s="41"/>
      <c r="C435" s="9"/>
      <c r="D435" s="19"/>
      <c r="E435" s="19"/>
      <c r="F435" s="19"/>
      <c r="G435" s="19"/>
      <c r="H435" s="40"/>
      <c r="I435" s="40"/>
    </row>
    <row r="436" spans="1:9">
      <c r="A436" s="41"/>
      <c r="C436" s="9"/>
      <c r="D436" s="19"/>
      <c r="E436" s="19"/>
      <c r="F436" s="19"/>
      <c r="G436" s="19"/>
      <c r="H436" s="40"/>
      <c r="I436" s="40"/>
    </row>
    <row r="437" spans="1:9">
      <c r="A437" s="41"/>
      <c r="C437" s="9"/>
      <c r="D437" s="19"/>
      <c r="E437" s="19"/>
      <c r="F437" s="19"/>
      <c r="G437" s="19"/>
      <c r="H437" s="40"/>
      <c r="I437" s="40"/>
    </row>
    <row r="438" spans="1:9">
      <c r="A438" s="41"/>
      <c r="C438" s="9"/>
      <c r="D438" s="19"/>
      <c r="E438" s="19"/>
      <c r="F438" s="19"/>
      <c r="G438" s="19"/>
      <c r="H438" s="40"/>
      <c r="I438" s="40"/>
    </row>
    <row r="439" spans="1:9">
      <c r="A439" s="41"/>
      <c r="C439" s="9"/>
      <c r="D439" s="19"/>
      <c r="E439" s="19"/>
      <c r="F439" s="19"/>
      <c r="G439" s="19"/>
      <c r="H439" s="40"/>
      <c r="I439" s="40"/>
    </row>
    <row r="440" spans="1:9">
      <c r="A440" s="41"/>
      <c r="C440" s="9"/>
      <c r="D440" s="19"/>
      <c r="E440" s="19"/>
      <c r="F440" s="19"/>
      <c r="G440" s="19"/>
      <c r="H440" s="40"/>
      <c r="I440" s="40"/>
    </row>
    <row r="441" spans="1:9">
      <c r="A441" s="41"/>
      <c r="C441" s="9"/>
      <c r="D441" s="19"/>
      <c r="E441" s="19"/>
      <c r="F441" s="19"/>
      <c r="G441" s="19"/>
      <c r="H441" s="40"/>
      <c r="I441" s="40"/>
    </row>
    <row r="442" spans="1:9">
      <c r="A442" s="41"/>
      <c r="C442" s="9"/>
      <c r="D442" s="19"/>
      <c r="E442" s="19"/>
      <c r="F442" s="19"/>
      <c r="G442" s="19"/>
      <c r="H442" s="40"/>
      <c r="I442" s="40"/>
    </row>
    <row r="443" spans="1:9">
      <c r="A443" s="41"/>
      <c r="C443" s="9"/>
      <c r="D443" s="19"/>
      <c r="E443" s="19"/>
      <c r="F443" s="19"/>
      <c r="G443" s="19"/>
      <c r="H443" s="40"/>
      <c r="I443" s="40"/>
    </row>
    <row r="444" spans="1:9">
      <c r="A444" s="41"/>
      <c r="C444" s="9"/>
      <c r="D444" s="19"/>
      <c r="E444" s="19"/>
      <c r="F444" s="19"/>
      <c r="G444" s="19"/>
      <c r="H444" s="40"/>
      <c r="I444" s="40"/>
    </row>
    <row r="445" spans="1:9">
      <c r="A445" s="41"/>
      <c r="C445" s="9"/>
      <c r="D445" s="19"/>
      <c r="E445" s="19"/>
      <c r="F445" s="19"/>
      <c r="G445" s="19"/>
      <c r="H445" s="40"/>
      <c r="I445" s="40"/>
    </row>
    <row r="446" spans="1:9">
      <c r="A446" s="41"/>
      <c r="C446" s="9"/>
      <c r="D446" s="19"/>
      <c r="E446" s="19"/>
      <c r="F446" s="19"/>
      <c r="G446" s="19"/>
      <c r="H446" s="40"/>
      <c r="I446" s="40"/>
    </row>
    <row r="447" spans="1:9">
      <c r="A447" s="41"/>
      <c r="C447" s="9"/>
      <c r="D447" s="19"/>
      <c r="E447" s="19"/>
      <c r="F447" s="19"/>
      <c r="G447" s="19"/>
      <c r="H447" s="40"/>
      <c r="I447" s="40"/>
    </row>
    <row r="448" spans="1:9">
      <c r="A448" s="41"/>
      <c r="C448" s="9"/>
      <c r="D448" s="19"/>
      <c r="E448" s="19"/>
      <c r="F448" s="19"/>
      <c r="G448" s="19"/>
      <c r="H448" s="40"/>
      <c r="I448" s="40"/>
    </row>
    <row r="449" spans="1:9">
      <c r="A449" s="41"/>
      <c r="C449" s="9"/>
      <c r="D449" s="19"/>
      <c r="E449" s="19"/>
      <c r="F449" s="19"/>
      <c r="G449" s="19"/>
      <c r="H449" s="40"/>
      <c r="I449" s="40"/>
    </row>
    <row r="450" spans="1:9">
      <c r="A450" s="41"/>
      <c r="C450" s="9"/>
      <c r="D450" s="19"/>
      <c r="E450" s="19"/>
      <c r="F450" s="19"/>
      <c r="G450" s="19"/>
      <c r="H450" s="40"/>
      <c r="I450" s="40"/>
    </row>
    <row r="451" spans="1:9">
      <c r="A451" s="41"/>
      <c r="C451" s="9"/>
      <c r="D451" s="19"/>
      <c r="E451" s="19"/>
      <c r="F451" s="19"/>
      <c r="G451" s="19"/>
      <c r="H451" s="40"/>
      <c r="I451" s="40"/>
    </row>
    <row r="452" spans="1:9">
      <c r="A452" s="41"/>
      <c r="C452" s="9"/>
      <c r="D452" s="19"/>
      <c r="E452" s="19"/>
      <c r="F452" s="19"/>
      <c r="G452" s="19"/>
      <c r="H452" s="40"/>
      <c r="I452" s="40"/>
    </row>
    <row r="453" spans="1:9">
      <c r="A453" s="41"/>
      <c r="C453" s="9"/>
      <c r="D453" s="19"/>
      <c r="E453" s="19"/>
      <c r="F453" s="19"/>
      <c r="G453" s="19"/>
      <c r="H453" s="40"/>
      <c r="I453" s="40"/>
    </row>
    <row r="454" spans="1:9">
      <c r="A454" s="41"/>
      <c r="C454" s="9"/>
      <c r="D454" s="19"/>
      <c r="E454" s="19"/>
      <c r="F454" s="19"/>
      <c r="G454" s="19"/>
      <c r="H454" s="40"/>
      <c r="I454" s="40"/>
    </row>
    <row r="455" spans="1:9">
      <c r="A455" s="41"/>
      <c r="C455" s="9"/>
      <c r="D455" s="19"/>
      <c r="E455" s="19"/>
      <c r="F455" s="19"/>
      <c r="G455" s="19"/>
      <c r="H455" s="40"/>
      <c r="I455" s="40"/>
    </row>
    <row r="456" spans="1:9">
      <c r="A456" s="41"/>
      <c r="C456" s="9"/>
      <c r="D456" s="19"/>
      <c r="E456" s="19"/>
      <c r="F456" s="19"/>
      <c r="G456" s="19"/>
      <c r="H456" s="40"/>
      <c r="I456" s="40"/>
    </row>
    <row r="457" spans="1:9">
      <c r="A457" s="41"/>
      <c r="D457" s="19"/>
      <c r="E457" s="19"/>
      <c r="F457" s="19"/>
      <c r="G457" s="19"/>
      <c r="H457" s="40"/>
      <c r="I457" s="40"/>
    </row>
    <row r="458" spans="1:9">
      <c r="A458" s="41"/>
      <c r="D458" s="19"/>
      <c r="E458" s="19"/>
      <c r="F458" s="19"/>
      <c r="G458" s="19"/>
      <c r="H458" s="40"/>
      <c r="I458" s="40"/>
    </row>
    <row r="459" spans="1:9">
      <c r="A459" s="41"/>
      <c r="D459" s="19"/>
      <c r="E459" s="19"/>
      <c r="F459" s="19"/>
      <c r="G459" s="19"/>
      <c r="H459" s="40"/>
      <c r="I459" s="40"/>
    </row>
    <row r="460" spans="1:9">
      <c r="A460" s="41"/>
      <c r="D460" s="19"/>
      <c r="E460" s="19"/>
      <c r="F460" s="19"/>
      <c r="G460" s="19"/>
      <c r="H460" s="40"/>
      <c r="I460" s="40"/>
    </row>
    <row r="461" spans="1:9">
      <c r="A461" s="41"/>
      <c r="D461" s="19"/>
      <c r="E461" s="19"/>
      <c r="F461" s="19"/>
      <c r="G461" s="19"/>
      <c r="H461" s="40"/>
      <c r="I461" s="40"/>
    </row>
    <row r="462" spans="1:9">
      <c r="A462" s="41"/>
      <c r="D462" s="19"/>
      <c r="E462" s="19"/>
      <c r="F462" s="19"/>
      <c r="G462" s="19"/>
      <c r="H462" s="40"/>
      <c r="I462" s="40"/>
    </row>
    <row r="463" spans="1:9">
      <c r="A463" s="41"/>
      <c r="D463" s="19"/>
      <c r="E463" s="19"/>
      <c r="F463" s="19"/>
      <c r="G463" s="19"/>
      <c r="H463" s="40"/>
      <c r="I463" s="40"/>
    </row>
    <row r="464" spans="1:9">
      <c r="A464" s="41"/>
      <c r="D464" s="19"/>
      <c r="E464" s="19"/>
      <c r="F464" s="19"/>
      <c r="G464" s="19"/>
      <c r="H464" s="40"/>
      <c r="I464" s="40"/>
    </row>
    <row r="465" spans="1:9">
      <c r="A465" s="41"/>
      <c r="D465" s="19"/>
      <c r="E465" s="19"/>
      <c r="F465" s="19"/>
      <c r="G465" s="19"/>
      <c r="H465" s="40"/>
      <c r="I465" s="40"/>
    </row>
    <row r="466" spans="1:9">
      <c r="A466" s="41"/>
      <c r="D466" s="19"/>
      <c r="E466" s="19"/>
      <c r="F466" s="19"/>
      <c r="G466" s="19"/>
      <c r="H466" s="40"/>
      <c r="I466" s="40"/>
    </row>
    <row r="467" spans="1:9">
      <c r="A467" s="41"/>
      <c r="D467" s="19"/>
      <c r="E467" s="19"/>
      <c r="F467" s="19"/>
      <c r="G467" s="19"/>
      <c r="H467" s="40"/>
      <c r="I467" s="40"/>
    </row>
    <row r="468" spans="1:9">
      <c r="A468" s="41"/>
      <c r="D468" s="19"/>
      <c r="E468" s="19"/>
      <c r="F468" s="19"/>
      <c r="G468" s="19"/>
      <c r="H468" s="40"/>
      <c r="I468" s="40"/>
    </row>
    <row r="469" spans="1:9">
      <c r="A469" s="41"/>
      <c r="D469" s="19"/>
      <c r="E469" s="19"/>
      <c r="F469" s="19"/>
      <c r="G469" s="19"/>
      <c r="H469" s="40"/>
      <c r="I469" s="40"/>
    </row>
    <row r="470" spans="1:9">
      <c r="A470" s="41"/>
      <c r="D470" s="19"/>
      <c r="E470" s="19"/>
      <c r="F470" s="19"/>
      <c r="G470" s="19"/>
      <c r="H470" s="40"/>
      <c r="I470" s="40"/>
    </row>
    <row r="471" spans="1:9">
      <c r="A471" s="41"/>
      <c r="D471" s="19"/>
      <c r="E471" s="19"/>
      <c r="F471" s="19"/>
      <c r="G471" s="19"/>
      <c r="H471" s="40"/>
      <c r="I471" s="40"/>
    </row>
    <row r="472" spans="1:9">
      <c r="A472" s="41"/>
      <c r="D472" s="19"/>
      <c r="E472" s="19"/>
      <c r="F472" s="19"/>
      <c r="G472" s="19"/>
      <c r="H472" s="40"/>
      <c r="I472" s="40"/>
    </row>
    <row r="473" spans="1:9">
      <c r="A473" s="41"/>
      <c r="D473" s="19"/>
      <c r="E473" s="19"/>
      <c r="F473" s="19"/>
      <c r="G473" s="19"/>
      <c r="H473" s="40"/>
      <c r="I473" s="40"/>
    </row>
    <row r="474" spans="1:9">
      <c r="A474" s="41"/>
      <c r="D474" s="19"/>
      <c r="E474" s="19"/>
      <c r="F474" s="19"/>
      <c r="G474" s="19"/>
      <c r="H474" s="40"/>
      <c r="I474" s="40"/>
    </row>
    <row r="475" spans="1:9">
      <c r="A475" s="41"/>
      <c r="D475" s="19"/>
      <c r="E475" s="19"/>
      <c r="F475" s="19"/>
      <c r="G475" s="19"/>
      <c r="H475" s="40"/>
      <c r="I475" s="40"/>
    </row>
    <row r="476" spans="1:9">
      <c r="A476" s="41"/>
      <c r="D476" s="19"/>
      <c r="E476" s="19"/>
      <c r="F476" s="19"/>
      <c r="G476" s="19"/>
      <c r="H476" s="40"/>
      <c r="I476" s="40"/>
    </row>
    <row r="477" spans="1:9">
      <c r="A477" s="41"/>
      <c r="D477" s="19"/>
      <c r="E477" s="19"/>
      <c r="F477" s="19"/>
      <c r="G477" s="19"/>
      <c r="H477" s="40"/>
      <c r="I477" s="40"/>
    </row>
    <row r="478" spans="1:9">
      <c r="A478" s="41"/>
      <c r="D478" s="19"/>
      <c r="E478" s="19"/>
      <c r="F478" s="19"/>
      <c r="G478" s="19"/>
      <c r="H478" s="40"/>
      <c r="I478" s="40"/>
    </row>
    <row r="479" spans="1:9">
      <c r="A479" s="41"/>
      <c r="D479" s="19"/>
      <c r="E479" s="19"/>
      <c r="F479" s="19"/>
      <c r="G479" s="19"/>
      <c r="H479" s="40"/>
      <c r="I479" s="40"/>
    </row>
    <row r="480" spans="1:9">
      <c r="A480" s="41"/>
      <c r="D480" s="19"/>
      <c r="E480" s="19"/>
      <c r="F480" s="19"/>
      <c r="G480" s="19"/>
      <c r="H480" s="40"/>
      <c r="I480" s="40"/>
    </row>
    <row r="481" spans="1:9">
      <c r="A481" s="41"/>
      <c r="D481" s="19"/>
      <c r="E481" s="19"/>
      <c r="F481" s="19"/>
      <c r="G481" s="19"/>
      <c r="H481" s="40"/>
      <c r="I481" s="40"/>
    </row>
    <row r="482" spans="1:9">
      <c r="A482" s="41"/>
      <c r="D482" s="19"/>
      <c r="E482" s="19"/>
      <c r="F482" s="19"/>
      <c r="G482" s="19"/>
      <c r="H482" s="40"/>
      <c r="I482" s="40"/>
    </row>
    <row r="483" spans="1:9">
      <c r="A483" s="41"/>
      <c r="D483" s="19"/>
      <c r="E483" s="19"/>
      <c r="F483" s="19"/>
      <c r="G483" s="19"/>
      <c r="H483" s="40"/>
      <c r="I483" s="40"/>
    </row>
    <row r="484" spans="1:9">
      <c r="A484" s="41"/>
      <c r="D484" s="19"/>
      <c r="E484" s="19"/>
      <c r="F484" s="19"/>
      <c r="G484" s="19"/>
      <c r="H484" s="40"/>
      <c r="I484" s="40"/>
    </row>
    <row r="485" spans="1:9">
      <c r="A485" s="41"/>
      <c r="D485" s="19"/>
      <c r="E485" s="19"/>
      <c r="F485" s="19"/>
      <c r="G485" s="19"/>
      <c r="H485" s="40"/>
      <c r="I485" s="40"/>
    </row>
    <row r="486" spans="1:9">
      <c r="A486" s="41"/>
      <c r="D486" s="19"/>
      <c r="E486" s="19"/>
      <c r="F486" s="19"/>
      <c r="G486" s="19"/>
      <c r="H486" s="40"/>
      <c r="I486" s="40"/>
    </row>
    <row r="487" spans="1:9">
      <c r="A487" s="41"/>
      <c r="D487" s="19"/>
      <c r="E487" s="19"/>
      <c r="F487" s="19"/>
      <c r="G487" s="19"/>
      <c r="H487" s="40"/>
      <c r="I487" s="40"/>
    </row>
    <row r="488" spans="1:9">
      <c r="A488" s="41"/>
      <c r="D488" s="19"/>
      <c r="E488" s="19"/>
      <c r="F488" s="19"/>
      <c r="G488" s="19"/>
      <c r="H488" s="40"/>
      <c r="I488" s="40"/>
    </row>
    <row r="489" spans="1:9">
      <c r="A489" s="41"/>
      <c r="D489" s="19"/>
      <c r="E489" s="19"/>
      <c r="F489" s="19"/>
      <c r="G489" s="19"/>
      <c r="H489" s="40"/>
      <c r="I489" s="40"/>
    </row>
    <row r="490" spans="1:9">
      <c r="A490" s="41"/>
      <c r="D490" s="19"/>
      <c r="E490" s="19"/>
      <c r="F490" s="19"/>
      <c r="G490" s="19"/>
      <c r="H490" s="40"/>
      <c r="I490" s="40"/>
    </row>
    <row r="491" spans="1:9">
      <c r="A491" s="41"/>
      <c r="D491" s="19"/>
      <c r="E491" s="19"/>
      <c r="F491" s="19"/>
      <c r="G491" s="19"/>
      <c r="H491" s="40"/>
      <c r="I491" s="40"/>
    </row>
    <row r="492" spans="1:9">
      <c r="A492" s="41"/>
      <c r="D492" s="19"/>
      <c r="E492" s="19"/>
      <c r="F492" s="19"/>
      <c r="G492" s="19"/>
      <c r="H492" s="40"/>
      <c r="I492" s="40"/>
    </row>
    <row r="493" spans="1:9">
      <c r="A493" s="41"/>
      <c r="D493" s="19"/>
      <c r="E493" s="19"/>
      <c r="F493" s="19"/>
      <c r="G493" s="19"/>
      <c r="H493" s="40"/>
      <c r="I493" s="40"/>
    </row>
    <row r="494" spans="1:9">
      <c r="A494" s="41"/>
      <c r="D494" s="19"/>
      <c r="E494" s="19"/>
      <c r="F494" s="19"/>
      <c r="G494" s="19"/>
      <c r="H494" s="40"/>
      <c r="I494" s="40"/>
    </row>
    <row r="495" spans="1:9">
      <c r="A495" s="41"/>
      <c r="D495" s="19"/>
      <c r="E495" s="19"/>
      <c r="F495" s="19"/>
      <c r="G495" s="19"/>
      <c r="H495" s="40"/>
      <c r="I495" s="40"/>
    </row>
    <row r="496" spans="1:9">
      <c r="A496" s="41"/>
      <c r="D496" s="19"/>
      <c r="E496" s="19"/>
      <c r="F496" s="19"/>
      <c r="G496" s="19"/>
      <c r="H496" s="40"/>
      <c r="I496" s="40"/>
    </row>
    <row r="497" spans="1:9">
      <c r="A497" s="41"/>
      <c r="D497" s="19"/>
      <c r="E497" s="19"/>
      <c r="F497" s="19"/>
      <c r="G497" s="19"/>
      <c r="H497" s="40"/>
      <c r="I497" s="40"/>
    </row>
    <row r="498" spans="1:9">
      <c r="A498" s="41"/>
      <c r="D498" s="19"/>
      <c r="E498" s="19"/>
      <c r="F498" s="19"/>
      <c r="G498" s="19"/>
      <c r="H498" s="40"/>
      <c r="I498" s="40"/>
    </row>
    <row r="499" spans="1:9">
      <c r="A499" s="41"/>
      <c r="D499" s="19"/>
      <c r="E499" s="19"/>
      <c r="F499" s="19"/>
      <c r="G499" s="19"/>
      <c r="H499" s="40"/>
      <c r="I499" s="40"/>
    </row>
    <row r="500" spans="1:9">
      <c r="A500" s="41"/>
      <c r="D500" s="19"/>
      <c r="E500" s="19"/>
      <c r="F500" s="19"/>
      <c r="G500" s="19"/>
      <c r="H500" s="40"/>
      <c r="I500" s="40"/>
    </row>
    <row r="501" spans="1:9">
      <c r="A501" s="41"/>
      <c r="D501" s="19"/>
      <c r="E501" s="19"/>
      <c r="F501" s="19"/>
      <c r="G501" s="19"/>
      <c r="H501" s="40"/>
      <c r="I501" s="40"/>
    </row>
    <row r="502" spans="1:9">
      <c r="A502" s="41"/>
      <c r="D502" s="19"/>
      <c r="E502" s="19"/>
      <c r="F502" s="19"/>
      <c r="G502" s="19"/>
      <c r="H502" s="40"/>
      <c r="I502" s="40"/>
    </row>
    <row r="503" spans="1:9">
      <c r="A503" s="41"/>
      <c r="D503" s="19"/>
      <c r="E503" s="19"/>
      <c r="F503" s="19"/>
      <c r="G503" s="19"/>
      <c r="H503" s="40"/>
      <c r="I503" s="40"/>
    </row>
    <row r="504" spans="1:9">
      <c r="A504" s="41"/>
      <c r="D504" s="19"/>
      <c r="E504" s="19"/>
      <c r="F504" s="19"/>
      <c r="G504" s="19"/>
      <c r="H504" s="40"/>
      <c r="I504" s="40"/>
    </row>
    <row r="505" spans="1:9">
      <c r="A505" s="41"/>
      <c r="D505" s="19"/>
      <c r="E505" s="19"/>
      <c r="F505" s="19"/>
      <c r="G505" s="19"/>
      <c r="H505" s="40"/>
      <c r="I505" s="40"/>
    </row>
    <row r="506" spans="1:9">
      <c r="A506" s="41"/>
      <c r="D506" s="19"/>
      <c r="E506" s="19"/>
      <c r="F506" s="19"/>
      <c r="G506" s="19"/>
      <c r="H506" s="40"/>
      <c r="I506" s="40"/>
    </row>
    <row r="507" spans="1:9">
      <c r="A507" s="41"/>
      <c r="D507" s="19"/>
      <c r="E507" s="19"/>
      <c r="F507" s="19"/>
      <c r="G507" s="19"/>
      <c r="H507" s="40"/>
      <c r="I507" s="40"/>
    </row>
    <row r="508" spans="1:9">
      <c r="A508" s="41"/>
      <c r="D508" s="19"/>
      <c r="E508" s="19"/>
      <c r="F508" s="19"/>
      <c r="G508" s="19"/>
      <c r="H508" s="40"/>
      <c r="I508" s="40"/>
    </row>
    <row r="509" spans="1:9">
      <c r="A509" s="41"/>
      <c r="D509" s="19"/>
      <c r="E509" s="19"/>
      <c r="F509" s="19"/>
      <c r="G509" s="19"/>
      <c r="H509" s="40"/>
      <c r="I509" s="40"/>
    </row>
    <row r="510" spans="1:9">
      <c r="A510" s="41"/>
      <c r="D510" s="19"/>
      <c r="E510" s="19"/>
      <c r="F510" s="19"/>
      <c r="G510" s="19"/>
      <c r="H510" s="40"/>
      <c r="I510" s="40"/>
    </row>
    <row r="511" spans="1:9">
      <c r="A511" s="41"/>
      <c r="D511" s="19"/>
      <c r="E511" s="19"/>
      <c r="F511" s="19"/>
      <c r="G511" s="19"/>
      <c r="H511" s="40"/>
      <c r="I511" s="40"/>
    </row>
    <row r="512" spans="1:9">
      <c r="A512" s="41"/>
      <c r="D512" s="19"/>
      <c r="E512" s="19"/>
      <c r="F512" s="19"/>
      <c r="G512" s="19"/>
      <c r="H512" s="40"/>
      <c r="I512" s="40"/>
    </row>
    <row r="513" spans="1:9">
      <c r="A513" s="41"/>
      <c r="D513" s="19"/>
      <c r="E513" s="19"/>
      <c r="F513" s="19"/>
      <c r="G513" s="19"/>
      <c r="H513" s="40"/>
      <c r="I513" s="40"/>
    </row>
    <row r="514" spans="1:9">
      <c r="A514" s="41"/>
      <c r="D514" s="19"/>
      <c r="E514" s="19"/>
      <c r="F514" s="19"/>
      <c r="G514" s="19"/>
      <c r="H514" s="40"/>
      <c r="I514" s="40"/>
    </row>
    <row r="515" spans="1:9">
      <c r="A515" s="41"/>
      <c r="D515" s="19"/>
      <c r="E515" s="19"/>
      <c r="F515" s="19"/>
      <c r="G515" s="19"/>
      <c r="H515" s="40"/>
      <c r="I515" s="40"/>
    </row>
    <row r="516" spans="1:9">
      <c r="A516" s="41"/>
      <c r="D516" s="19"/>
      <c r="E516" s="19"/>
      <c r="F516" s="19"/>
      <c r="G516" s="19"/>
      <c r="H516" s="40"/>
      <c r="I516" s="40"/>
    </row>
    <row r="517" spans="1:9">
      <c r="A517" s="41"/>
      <c r="D517" s="19"/>
      <c r="E517" s="19"/>
      <c r="F517" s="19"/>
      <c r="G517" s="19"/>
      <c r="H517" s="40"/>
      <c r="I517" s="40"/>
    </row>
    <row r="518" spans="1:9">
      <c r="A518" s="41"/>
      <c r="D518" s="19"/>
      <c r="E518" s="19"/>
      <c r="F518" s="19"/>
      <c r="G518" s="19"/>
      <c r="H518" s="40"/>
      <c r="I518" s="40"/>
    </row>
    <row r="519" spans="1:9">
      <c r="A519" s="41"/>
      <c r="D519" s="19"/>
      <c r="E519" s="19"/>
      <c r="F519" s="19"/>
      <c r="G519" s="19"/>
      <c r="H519" s="40"/>
      <c r="I519" s="40"/>
    </row>
    <row r="520" spans="1:9">
      <c r="A520" s="41"/>
      <c r="D520" s="19"/>
      <c r="E520" s="19"/>
      <c r="F520" s="19"/>
      <c r="G520" s="19"/>
      <c r="H520" s="40"/>
      <c r="I520" s="40"/>
    </row>
    <row r="521" spans="1:9">
      <c r="A521" s="41"/>
      <c r="D521" s="19"/>
      <c r="E521" s="19"/>
      <c r="F521" s="19"/>
      <c r="G521" s="19"/>
      <c r="H521" s="40"/>
      <c r="I521" s="40"/>
    </row>
    <row r="522" spans="1:9">
      <c r="A522" s="41"/>
      <c r="D522" s="19"/>
      <c r="E522" s="19"/>
      <c r="F522" s="19"/>
      <c r="G522" s="19"/>
      <c r="H522" s="40"/>
      <c r="I522" s="40"/>
    </row>
    <row r="523" spans="1:9">
      <c r="A523" s="41"/>
      <c r="D523" s="19"/>
      <c r="E523" s="19"/>
      <c r="F523" s="19"/>
      <c r="G523" s="19"/>
      <c r="H523" s="40"/>
      <c r="I523" s="40"/>
    </row>
    <row r="524" spans="1:9">
      <c r="A524" s="41"/>
      <c r="D524" s="19"/>
      <c r="E524" s="19"/>
      <c r="F524" s="19"/>
      <c r="G524" s="19"/>
      <c r="H524" s="40"/>
      <c r="I524" s="40"/>
    </row>
    <row r="525" spans="1:9">
      <c r="A525" s="41"/>
      <c r="D525" s="19"/>
      <c r="E525" s="19"/>
      <c r="F525" s="19"/>
      <c r="G525" s="19"/>
      <c r="H525" s="40"/>
      <c r="I525" s="40"/>
    </row>
    <row r="526" spans="1:9">
      <c r="A526" s="41"/>
      <c r="D526" s="19"/>
      <c r="E526" s="19"/>
      <c r="F526" s="19"/>
      <c r="G526" s="19"/>
      <c r="H526" s="40"/>
      <c r="I526" s="40"/>
    </row>
    <row r="527" spans="1:9">
      <c r="A527" s="41"/>
      <c r="D527" s="19"/>
      <c r="E527" s="19"/>
      <c r="F527" s="19"/>
      <c r="G527" s="19"/>
      <c r="H527" s="40"/>
      <c r="I527" s="40"/>
    </row>
    <row r="528" spans="1:9">
      <c r="A528" s="41"/>
      <c r="D528" s="19"/>
      <c r="E528" s="19"/>
      <c r="F528" s="19"/>
      <c r="G528" s="19"/>
      <c r="H528" s="40"/>
      <c r="I528" s="40"/>
    </row>
    <row r="529" spans="1:9">
      <c r="A529" s="41"/>
      <c r="D529" s="19"/>
      <c r="E529" s="19"/>
      <c r="F529" s="19"/>
      <c r="G529" s="19"/>
      <c r="H529" s="40"/>
      <c r="I529" s="40"/>
    </row>
    <row r="530" spans="1:9">
      <c r="A530" s="41"/>
      <c r="D530" s="19"/>
      <c r="E530" s="19"/>
      <c r="F530" s="19"/>
      <c r="G530" s="19"/>
      <c r="H530" s="40"/>
      <c r="I530" s="40"/>
    </row>
    <row r="531" spans="1:9">
      <c r="A531" s="41"/>
      <c r="D531" s="19"/>
      <c r="E531" s="19"/>
      <c r="F531" s="19"/>
      <c r="G531" s="19"/>
      <c r="H531" s="40"/>
      <c r="I531" s="40"/>
    </row>
    <row r="532" spans="1:9">
      <c r="A532" s="41"/>
      <c r="D532" s="19"/>
      <c r="E532" s="19"/>
      <c r="F532" s="19"/>
      <c r="G532" s="19"/>
      <c r="H532" s="40"/>
      <c r="I532" s="40"/>
    </row>
    <row r="533" spans="1:9">
      <c r="A533" s="41"/>
      <c r="D533" s="19"/>
      <c r="E533" s="19"/>
      <c r="F533" s="19"/>
      <c r="G533" s="19"/>
      <c r="H533" s="40"/>
      <c r="I533" s="40"/>
    </row>
    <row r="534" spans="1:9">
      <c r="A534" s="41"/>
      <c r="D534" s="19"/>
      <c r="E534" s="19"/>
      <c r="F534" s="19"/>
      <c r="G534" s="19"/>
      <c r="H534" s="40"/>
      <c r="I534" s="40"/>
    </row>
    <row r="535" spans="1:9">
      <c r="A535" s="41"/>
      <c r="D535" s="19"/>
      <c r="E535" s="19"/>
      <c r="F535" s="19"/>
      <c r="G535" s="19"/>
      <c r="H535" s="40"/>
      <c r="I535" s="40"/>
    </row>
    <row r="536" spans="1:9">
      <c r="A536" s="41"/>
      <c r="D536" s="19"/>
      <c r="E536" s="19"/>
      <c r="F536" s="19"/>
      <c r="G536" s="19"/>
      <c r="H536" s="40"/>
      <c r="I536" s="40"/>
    </row>
    <row r="537" spans="1:9">
      <c r="A537" s="41"/>
      <c r="D537" s="19"/>
      <c r="E537" s="19"/>
      <c r="F537" s="19"/>
      <c r="G537" s="19"/>
      <c r="H537" s="40"/>
      <c r="I537" s="40"/>
    </row>
    <row r="538" spans="1:9">
      <c r="A538" s="41"/>
      <c r="D538" s="19"/>
      <c r="E538" s="19"/>
      <c r="F538" s="19"/>
      <c r="G538" s="19"/>
      <c r="H538" s="40"/>
      <c r="I538" s="40"/>
    </row>
    <row r="539" spans="1:9">
      <c r="A539" s="41"/>
      <c r="D539" s="19"/>
      <c r="E539" s="19"/>
      <c r="F539" s="19"/>
      <c r="G539" s="19"/>
      <c r="H539" s="40"/>
      <c r="I539" s="40"/>
    </row>
  </sheetData>
  <mergeCells count="1">
    <mergeCell ref="C17:K17"/>
  </mergeCells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Phillip LeBel</cp:lastModifiedBy>
  <cp:lastPrinted>1999-05-12T23:23:40Z</cp:lastPrinted>
  <dcterms:created xsi:type="dcterms:W3CDTF">1999-05-12T23:07:04Z</dcterms:created>
  <dcterms:modified xsi:type="dcterms:W3CDTF">2022-09-05T21:59:10Z</dcterms:modified>
</cp:coreProperties>
</file>