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960" windowHeight="17500" tabRatio="1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<sst xmlns="http://schemas.openxmlformats.org/spreadsheetml/2006/main" count="267" uniqueCount="110">
  <si>
    <r>
      <t>Based on the</t>
    </r>
    <r>
      <rPr>
        <u val="single"/>
        <sz val="10"/>
        <rFont val="Helv"/>
        <family val="0"/>
      </rPr>
      <t xml:space="preserve"> initial conditions</t>
    </r>
    <r>
      <rPr>
        <sz val="10"/>
        <rFont val="Helv"/>
        <family val="0"/>
      </rPr>
      <t>, if the Federal Reserve engages in open market transactions with banks of</t>
    </r>
  </si>
  <si>
    <t>Actual Reserves</t>
  </si>
  <si>
    <t>ER</t>
  </si>
  <si>
    <t>P. LeBel</t>
  </si>
  <si>
    <t>P. LeBel</t>
  </si>
  <si>
    <t>© 2013, 2006, 1999</t>
  </si>
  <si>
    <t>Actual Reserves</t>
  </si>
  <si>
    <t>Required Reserves</t>
  </si>
  <si>
    <t>ER</t>
  </si>
  <si>
    <t>M-2 Change</t>
  </si>
  <si>
    <t>M-2 Change</t>
  </si>
  <si>
    <t>M-2 Change</t>
  </si>
  <si>
    <t>M-2 Change</t>
  </si>
  <si>
    <t>Req. Reserves</t>
  </si>
  <si>
    <t>Excess Reserves</t>
  </si>
  <si>
    <t>Req. Reserves</t>
  </si>
  <si>
    <t>Actual Reserves (AR)</t>
  </si>
  <si>
    <t>Actual Reserves (AR)</t>
  </si>
  <si>
    <t>Excess Reserves</t>
  </si>
  <si>
    <t>Change in Demand Deposits</t>
  </si>
  <si>
    <t>Consider the following Transactions, or T-Account, Tableau for the economy's banking system:</t>
  </si>
  <si>
    <t>Loans</t>
  </si>
  <si>
    <t>Net Worth</t>
  </si>
  <si>
    <t>Total Assets</t>
  </si>
  <si>
    <t>Buildings and Equipment</t>
  </si>
  <si>
    <t>Total Liabilities+Net Worth</t>
  </si>
  <si>
    <t>Liabilities Plus Net Worth</t>
  </si>
  <si>
    <t>With the same level of initial reserve requirements,</t>
  </si>
  <si>
    <t>The new level of the supply money will be:</t>
  </si>
  <si>
    <t>Total reserves will be:</t>
  </si>
  <si>
    <t>Required reserves will be:</t>
  </si>
  <si>
    <t xml:space="preserve">If the banking system lends out all excess reserves, </t>
  </si>
  <si>
    <t>the change in the money supply will be:</t>
  </si>
  <si>
    <t>Based on changes in bank lending, the new T-Account statement will be:</t>
  </si>
  <si>
    <t>c.</t>
  </si>
  <si>
    <t>Based on the initial conditions, derive the following based on changes in the required reserve ratios:</t>
  </si>
  <si>
    <t>DD RRR</t>
  </si>
  <si>
    <t>TDRRR</t>
  </si>
  <si>
    <t>d.</t>
  </si>
  <si>
    <t>e.</t>
  </si>
  <si>
    <t>f.</t>
  </si>
  <si>
    <t>Initial required reserves will be:</t>
  </si>
  <si>
    <t>The initial level of excess reserves will be:</t>
  </si>
  <si>
    <t>Cash Held by Public</t>
  </si>
  <si>
    <r>
      <t>(or c/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</si>
  <si>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r>
      <t>(or t/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</si>
  <si>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r>
      <t>(or x/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</si>
  <si>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t>Consider now the following required reserve and asset preference ratios:</t>
  </si>
  <si>
    <t>Demand Deposit Required Reserve Ratio</t>
  </si>
  <si>
    <t>Time Deposit Required Reserve Ratio</t>
  </si>
  <si>
    <t>which consists of:</t>
  </si>
  <si>
    <t>Cash Held by the Public</t>
  </si>
  <si>
    <t>Total banking system reserves will be:</t>
  </si>
  <si>
    <t>The change in Demand Deposits</t>
  </si>
  <si>
    <t>Change in Time Deposits</t>
  </si>
  <si>
    <t>Change in Cash Held by the Public</t>
  </si>
  <si>
    <t>The banking system demand deposit  multiplier will be:</t>
  </si>
  <si>
    <t>Total:</t>
  </si>
  <si>
    <t>Total</t>
  </si>
  <si>
    <t>Financial Leverage Ratio =</t>
  </si>
  <si>
    <t>Financial Leverage Ratio =</t>
  </si>
  <si>
    <t>Financial Leverage Ratio =</t>
  </si>
  <si>
    <t>Required Reserves</t>
  </si>
  <si>
    <t>Based on the initial conditions, if the Federal Reserve engages in open market transactions with banks of</t>
  </si>
  <si>
    <t>( or RRRDD)</t>
  </si>
  <si>
    <t>( or RRRTD)</t>
  </si>
  <si>
    <t>Public's Cash Preference Ratio(PCPR)</t>
  </si>
  <si>
    <t>Public's Time Deposit Preference Ratio (PTDPR)</t>
  </si>
  <si>
    <t>Bank's Excess Reserves Preference Ratio(BXRPR)</t>
  </si>
  <si>
    <t xml:space="preserve"> based on:</t>
  </si>
  <si>
    <t>New</t>
  </si>
  <si>
    <t>Old</t>
  </si>
  <si>
    <t>Change</t>
  </si>
  <si>
    <t>The level of excess reserves are:</t>
  </si>
  <si>
    <t>Based on:</t>
  </si>
  <si>
    <t>which when multiplied by the level of</t>
  </si>
  <si>
    <t xml:space="preserve">excess reserves yields the change in DD.  </t>
  </si>
  <si>
    <t>which when multiplied by excess reserves</t>
  </si>
  <si>
    <t>yields the change in the M2 money supply.</t>
  </si>
  <si>
    <t>MMultiplier</t>
  </si>
  <si>
    <t>Sales, leading to</t>
  </si>
  <si>
    <t>Purchases, yielding</t>
  </si>
  <si>
    <t>Case Study Solution Tableau</t>
  </si>
  <si>
    <t>Simulation</t>
  </si>
  <si>
    <t>Reference Base Case</t>
  </si>
  <si>
    <t>Total Liabilities + Net Worth</t>
  </si>
  <si>
    <t>RRRDD</t>
  </si>
  <si>
    <t>RRRTD</t>
  </si>
  <si>
    <t>Initial Required Reserves</t>
  </si>
  <si>
    <t>Initial Actual Reserves</t>
  </si>
  <si>
    <t>Initial Excess Reserves</t>
  </si>
  <si>
    <t>Initial M2</t>
  </si>
  <si>
    <t>Initial M1</t>
  </si>
  <si>
    <t>Based on the initial T-Account, the initial M2 money supply total is</t>
  </si>
  <si>
    <t>Initial DDMultiplier</t>
  </si>
  <si>
    <t>Initial M1 Multiplier</t>
  </si>
  <si>
    <t>Initial M2 Multiplier</t>
  </si>
  <si>
    <t>FR Sales</t>
  </si>
  <si>
    <t>FR Purchases</t>
  </si>
  <si>
    <t>DDRRR</t>
  </si>
  <si>
    <t>Case Study Control Panel</t>
  </si>
  <si>
    <t>Money Creation Under Fractional Reserves</t>
  </si>
  <si>
    <t>Assets</t>
  </si>
  <si>
    <t>Cash</t>
  </si>
  <si>
    <t>Demand Deposits</t>
  </si>
  <si>
    <t>Time Deposits</t>
  </si>
  <si>
    <t>Federal Reserve Deposits</t>
  </si>
  <si>
    <t>a.</t>
  </si>
  <si>
    <t>b.</t>
  </si>
  <si>
    <t>Treasury Bonds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</si>
</sst>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\ "/>
    <numFmt numFmtId="169" formatCode="&quot;$&quot;#,##0.00"/>
    <numFmt numFmtId="170" formatCode="0.0000"/>
    <numFmt numFmtId="171" formatCode="&quot;$&quot;#,##0.0000"/>
    <numFmt numFmtId="172" formatCode="#,##0.0000"/>
    <numFmt numFmtId="173" formatCode="#,##0.00"/>
    <numFmt numFmtId="174" formatCode="General"/>
    <numFmt numFmtId="175" formatCode="&quot;$&quot;#,##0.00"/>
    <numFmt numFmtId="176" formatCode="&quot;$&quot;#,##0.00"/>
    <numFmt numFmtId="177" formatCode="0.00"/>
    <numFmt numFmtId="178" formatCode="&quot;$&quot;#,##0.00"/>
    <numFmt numFmtId="179" formatCode="&quot;$&quot;#,##0.0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Symbol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61"/>
      <name val="Helv"/>
      <family val="0"/>
    </font>
    <font>
      <u val="single"/>
      <sz val="10"/>
      <name val="Helv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7" fillId="0" borderId="4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168" fontId="7" fillId="0" borderId="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9" fontId="7" fillId="0" borderId="0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/>
    </xf>
    <xf numFmtId="168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168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69" fontId="7" fillId="0" borderId="0" xfId="0" applyNumberFormat="1" applyFont="1" applyAlignment="1">
      <alignment/>
    </xf>
    <xf numFmtId="169" fontId="7" fillId="0" borderId="12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2" fontId="7" fillId="0" borderId="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9" fontId="7" fillId="0" borderId="12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69" fontId="7" fillId="0" borderId="16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169" fontId="7" fillId="0" borderId="12" xfId="0" applyNumberFormat="1" applyFont="1" applyBorder="1" applyAlignment="1">
      <alignment horizontal="right"/>
    </xf>
    <xf numFmtId="169" fontId="7" fillId="0" borderId="5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169" fontId="7" fillId="0" borderId="20" xfId="0" applyNumberFormat="1" applyFont="1" applyBorder="1" applyAlignment="1">
      <alignment/>
    </xf>
    <xf numFmtId="169" fontId="7" fillId="0" borderId="21" xfId="0" applyNumberFormat="1" applyFont="1" applyBorder="1" applyAlignment="1">
      <alignment/>
    </xf>
    <xf numFmtId="169" fontId="8" fillId="0" borderId="21" xfId="0" applyNumberFormat="1" applyFont="1" applyBorder="1" applyAlignment="1">
      <alignment/>
    </xf>
    <xf numFmtId="169" fontId="10" fillId="0" borderId="21" xfId="0" applyNumberFormat="1" applyFont="1" applyBorder="1" applyAlignment="1">
      <alignment/>
    </xf>
    <xf numFmtId="170" fontId="7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9" fontId="8" fillId="0" borderId="14" xfId="0" applyNumberFormat="1" applyFont="1" applyBorder="1" applyAlignment="1">
      <alignment/>
    </xf>
    <xf numFmtId="169" fontId="10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169" fontId="7" fillId="0" borderId="16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173" fontId="7" fillId="0" borderId="6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6" xfId="0" applyNumberFormat="1" applyFont="1" applyBorder="1" applyAlignment="1">
      <alignment horizontal="right"/>
    </xf>
    <xf numFmtId="169" fontId="8" fillId="0" borderId="12" xfId="0" applyNumberFormat="1" applyFont="1" applyBorder="1" applyAlignment="1">
      <alignment/>
    </xf>
    <xf numFmtId="169" fontId="7" fillId="0" borderId="12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0" fillId="0" borderId="23" xfId="0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169" fontId="7" fillId="0" borderId="23" xfId="0" applyNumberFormat="1" applyFont="1" applyBorder="1" applyAlignment="1">
      <alignment/>
    </xf>
    <xf numFmtId="0" fontId="7" fillId="0" borderId="4" xfId="0" applyFont="1" applyBorder="1" applyAlignment="1">
      <alignment/>
    </xf>
    <xf numFmtId="169" fontId="7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9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/>
    </xf>
    <xf numFmtId="169" fontId="8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169" fontId="7" fillId="0" borderId="12" xfId="0" applyNumberFormat="1" applyFont="1" applyBorder="1" applyAlignment="1">
      <alignment/>
    </xf>
    <xf numFmtId="169" fontId="4" fillId="0" borderId="12" xfId="0" applyNumberFormat="1" applyFont="1" applyBorder="1" applyAlignment="1">
      <alignment/>
    </xf>
    <xf numFmtId="169" fontId="7" fillId="0" borderId="12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169" fontId="7" fillId="0" borderId="24" xfId="0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9" fontId="10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zoomScale="125" zoomScaleNormal="125" workbookViewId="0" topLeftCell="A1">
      <selection activeCell="B3" sqref="B3"/>
    </sheetView>
  </sheetViews>
  <sheetFormatPr defaultColWidth="11.00390625" defaultRowHeight="12"/>
  <cols>
    <col min="1" max="1" width="2.7109375" style="1" customWidth="1"/>
    <col min="2" max="2" width="4.8515625" style="1" customWidth="1"/>
    <col min="3" max="3" width="17.7109375" style="1" customWidth="1"/>
    <col min="4" max="4" width="12.140625" style="1" customWidth="1"/>
    <col min="5" max="5" width="13.8515625" style="1" customWidth="1"/>
    <col min="6" max="6" width="6.00390625" style="1" customWidth="1"/>
    <col min="7" max="7" width="23.7109375" style="1" customWidth="1"/>
    <col min="8" max="8" width="15.7109375" style="1" customWidth="1"/>
    <col min="9" max="9" width="13.8515625" style="1" customWidth="1"/>
    <col min="10" max="10" width="5.28125" style="1" customWidth="1"/>
    <col min="11" max="11" width="4.28125" style="1" customWidth="1"/>
    <col min="12" max="12" width="4.00390625" style="1" customWidth="1"/>
    <col min="13" max="13" width="2.140625" style="1" customWidth="1"/>
    <col min="14" max="14" width="4.00390625" style="1" customWidth="1"/>
    <col min="15" max="15" width="8.28125" style="1" customWidth="1"/>
    <col min="16" max="19" width="11.00390625" style="1" customWidth="1"/>
    <col min="20" max="21" width="14.28125" style="1" bestFit="1" customWidth="1"/>
    <col min="22" max="22" width="18.00390625" style="1" customWidth="1"/>
    <col min="23" max="16384" width="11.00390625" style="1" customWidth="1"/>
  </cols>
  <sheetData>
    <row r="1" spans="3:23" ht="13.5" thickBot="1">
      <c r="C1" s="4"/>
      <c r="D1" s="5"/>
      <c r="E1" s="6"/>
      <c r="F1" s="7" t="s">
        <v>101</v>
      </c>
      <c r="G1" s="6"/>
      <c r="H1" s="5"/>
      <c r="I1" s="8"/>
      <c r="Q1" s="4"/>
      <c r="R1" s="5"/>
      <c r="S1" s="6"/>
      <c r="T1" s="7" t="s">
        <v>101</v>
      </c>
      <c r="U1" s="6"/>
      <c r="V1" s="5"/>
      <c r="W1" s="8"/>
    </row>
    <row r="2" spans="2:23" ht="13.5" thickBot="1">
      <c r="B2" s="79" t="s">
        <v>5</v>
      </c>
      <c r="E2"/>
      <c r="F2"/>
      <c r="G2"/>
      <c r="J2" s="3" t="s">
        <v>4</v>
      </c>
      <c r="W2" s="3" t="s">
        <v>4</v>
      </c>
    </row>
    <row r="3" spans="1:21" s="9" customFormat="1" ht="13.5" thickBot="1">
      <c r="A3" s="1"/>
      <c r="B3" s="10"/>
      <c r="C3" s="1"/>
      <c r="D3" s="1"/>
      <c r="E3"/>
      <c r="F3"/>
      <c r="G3"/>
      <c r="H3" s="1"/>
      <c r="I3" s="1"/>
      <c r="J3" s="3"/>
      <c r="K3" s="1"/>
      <c r="L3" s="1"/>
      <c r="S3" s="33"/>
      <c r="T3" s="16" t="s">
        <v>100</v>
      </c>
      <c r="U3" s="14"/>
    </row>
    <row r="4" spans="2:21" s="9" customFormat="1" ht="12.75" thickBot="1">
      <c r="B4" s="10" t="s">
        <v>20</v>
      </c>
      <c r="T4" s="70" t="s">
        <v>83</v>
      </c>
      <c r="U4" s="71" t="s">
        <v>84</v>
      </c>
    </row>
    <row r="5" spans="2:21" s="9" customFormat="1" ht="12.75" thickBot="1">
      <c r="B5" s="11"/>
      <c r="C5" s="12"/>
      <c r="D5" s="13" t="s">
        <v>102</v>
      </c>
      <c r="E5" s="13"/>
      <c r="F5" s="14"/>
      <c r="G5" s="15"/>
      <c r="H5" s="16" t="s">
        <v>26</v>
      </c>
      <c r="I5" s="12"/>
      <c r="J5" s="14"/>
      <c r="S5" s="30" t="s">
        <v>103</v>
      </c>
      <c r="T5" s="58">
        <v>2800</v>
      </c>
      <c r="U5" s="41">
        <v>3500</v>
      </c>
    </row>
    <row r="6" spans="2:21" s="9" customFormat="1" ht="12">
      <c r="B6" s="17"/>
      <c r="C6" s="18"/>
      <c r="D6" s="19" t="s">
        <v>103</v>
      </c>
      <c r="E6" s="20">
        <f aca="true" t="shared" si="0" ref="E6:E11">T5</f>
        <v>2800</v>
      </c>
      <c r="F6" s="21"/>
      <c r="G6" s="22"/>
      <c r="H6" s="19" t="s">
        <v>104</v>
      </c>
      <c r="I6" s="20">
        <f>T11</f>
        <v>10000</v>
      </c>
      <c r="J6" s="21"/>
      <c r="S6" s="30" t="s">
        <v>106</v>
      </c>
      <c r="T6" s="59">
        <v>2000</v>
      </c>
      <c r="U6" s="43">
        <v>2500</v>
      </c>
    </row>
    <row r="7" spans="2:21" s="9" customFormat="1" ht="12">
      <c r="B7" s="17"/>
      <c r="C7" s="18"/>
      <c r="D7" s="19" t="s">
        <v>106</v>
      </c>
      <c r="E7" s="20">
        <f t="shared" si="0"/>
        <v>2000</v>
      </c>
      <c r="F7" s="21"/>
      <c r="G7" s="22"/>
      <c r="H7" s="19" t="s">
        <v>105</v>
      </c>
      <c r="I7" s="20">
        <f>T12</f>
        <v>8000</v>
      </c>
      <c r="J7" s="21"/>
      <c r="S7" s="30" t="s">
        <v>109</v>
      </c>
      <c r="T7" s="59">
        <v>7000</v>
      </c>
      <c r="U7" s="43">
        <v>10500</v>
      </c>
    </row>
    <row r="8" spans="2:21" s="9" customFormat="1" ht="12">
      <c r="B8" s="17"/>
      <c r="C8" s="18"/>
      <c r="D8" s="19" t="s">
        <v>109</v>
      </c>
      <c r="E8" s="20">
        <f t="shared" si="0"/>
        <v>7000</v>
      </c>
      <c r="F8" s="21"/>
      <c r="G8" s="22"/>
      <c r="H8" s="19"/>
      <c r="I8" s="20"/>
      <c r="J8" s="21"/>
      <c r="S8" s="30" t="s">
        <v>21</v>
      </c>
      <c r="T8" s="59">
        <v>0</v>
      </c>
      <c r="U8" s="43">
        <v>0</v>
      </c>
    </row>
    <row r="9" spans="2:21" s="9" customFormat="1" ht="12.75" customHeight="1">
      <c r="B9" s="17"/>
      <c r="C9" s="18"/>
      <c r="D9" s="19" t="s">
        <v>21</v>
      </c>
      <c r="E9" s="20">
        <f t="shared" si="0"/>
        <v>0</v>
      </c>
      <c r="F9" s="21"/>
      <c r="G9" s="22"/>
      <c r="H9" s="19" t="s">
        <v>22</v>
      </c>
      <c r="I9" s="20">
        <f>T13</f>
        <v>2800</v>
      </c>
      <c r="J9" s="21"/>
      <c r="S9" s="30" t="s">
        <v>24</v>
      </c>
      <c r="T9" s="59">
        <v>9000</v>
      </c>
      <c r="U9" s="43">
        <v>8500</v>
      </c>
    </row>
    <row r="10" spans="2:21" s="9" customFormat="1" ht="12.75" customHeight="1">
      <c r="B10" s="17"/>
      <c r="C10" s="18"/>
      <c r="D10" s="19" t="s">
        <v>24</v>
      </c>
      <c r="E10" s="20">
        <f t="shared" si="0"/>
        <v>9000</v>
      </c>
      <c r="F10" s="21"/>
      <c r="G10" s="22"/>
      <c r="H10" s="19"/>
      <c r="I10" s="20"/>
      <c r="J10" s="21"/>
      <c r="S10" s="30" t="s">
        <v>23</v>
      </c>
      <c r="T10" s="60">
        <f>SUM(T5:T9)</f>
        <v>20800</v>
      </c>
      <c r="U10" s="66">
        <f>SUM(U5:U9)</f>
        <v>25000</v>
      </c>
    </row>
    <row r="11" spans="2:21" s="9" customFormat="1" ht="12.75" customHeight="1" thickBot="1">
      <c r="B11" s="23"/>
      <c r="C11" s="24"/>
      <c r="D11" s="25" t="s">
        <v>23</v>
      </c>
      <c r="E11" s="26">
        <f t="shared" si="0"/>
        <v>20800</v>
      </c>
      <c r="F11" s="27"/>
      <c r="G11" s="28"/>
      <c r="H11" s="25" t="s">
        <v>25</v>
      </c>
      <c r="I11" s="26">
        <f>T14</f>
        <v>20800</v>
      </c>
      <c r="J11" s="27"/>
      <c r="S11" s="30" t="s">
        <v>104</v>
      </c>
      <c r="T11" s="59">
        <v>10000</v>
      </c>
      <c r="U11" s="43">
        <v>12000</v>
      </c>
    </row>
    <row r="12" spans="2:21" s="9" customFormat="1" ht="12.75" customHeight="1" thickBot="1">
      <c r="B12" s="29"/>
      <c r="C12" s="18"/>
      <c r="D12" s="19"/>
      <c r="E12" s="20"/>
      <c r="F12" s="18"/>
      <c r="G12" s="33"/>
      <c r="H12" s="34" t="s">
        <v>43</v>
      </c>
      <c r="I12" s="48">
        <f>G20*I6</f>
        <v>2000</v>
      </c>
      <c r="J12" s="14"/>
      <c r="S12" s="30" t="s">
        <v>105</v>
      </c>
      <c r="T12" s="61">
        <f>T11*T19</f>
        <v>8000</v>
      </c>
      <c r="U12" s="67">
        <f>U11*U19</f>
        <v>9000</v>
      </c>
    </row>
    <row r="13" spans="2:21" s="9" customFormat="1" ht="12.75" customHeight="1" thickBot="1">
      <c r="B13" s="10">
        <v>1</v>
      </c>
      <c r="C13" s="9" t="s">
        <v>93</v>
      </c>
      <c r="D13" s="30"/>
      <c r="H13" s="45"/>
      <c r="I13" s="9" t="s">
        <v>50</v>
      </c>
      <c r="S13" s="30" t="s">
        <v>22</v>
      </c>
      <c r="T13" s="61">
        <f>T10-T11-T12</f>
        <v>2800</v>
      </c>
      <c r="U13" s="67">
        <f>U10-U11-U12</f>
        <v>4000</v>
      </c>
    </row>
    <row r="14" spans="2:21" s="9" customFormat="1" ht="12.75" customHeight="1" thickBot="1">
      <c r="B14" s="10"/>
      <c r="D14" s="30"/>
      <c r="F14" s="33"/>
      <c r="G14" s="46" t="s">
        <v>104</v>
      </c>
      <c r="H14" s="47"/>
      <c r="I14" s="20"/>
      <c r="S14" s="30" t="s">
        <v>85</v>
      </c>
      <c r="T14" s="60">
        <f>SUM(T11:T13)</f>
        <v>20800</v>
      </c>
      <c r="U14" s="66">
        <f>SUM(U11:U13)</f>
        <v>25000</v>
      </c>
    </row>
    <row r="15" spans="2:21" s="9" customFormat="1" ht="12.75" customHeight="1" thickBot="1">
      <c r="B15" s="10"/>
      <c r="D15" s="30"/>
      <c r="F15" s="33"/>
      <c r="G15" s="46" t="s">
        <v>105</v>
      </c>
      <c r="H15" s="47"/>
      <c r="I15" s="20"/>
      <c r="S15" s="30" t="s">
        <v>43</v>
      </c>
      <c r="T15" s="61">
        <f>T11*T18</f>
        <v>2000</v>
      </c>
      <c r="U15" s="67">
        <f>U11*U18</f>
        <v>3000</v>
      </c>
    </row>
    <row r="16" spans="2:21" s="9" customFormat="1" ht="12.75" customHeight="1" thickBot="1">
      <c r="B16" s="10"/>
      <c r="D16" s="30"/>
      <c r="F16" s="33"/>
      <c r="G16" s="46" t="s">
        <v>51</v>
      </c>
      <c r="H16" s="72"/>
      <c r="I16" s="20"/>
      <c r="S16" s="30" t="s">
        <v>86</v>
      </c>
      <c r="T16" s="62">
        <v>0.16</v>
      </c>
      <c r="U16" s="68">
        <v>0.13</v>
      </c>
    </row>
    <row r="17" spans="2:21" s="9" customFormat="1" ht="12.75" customHeight="1" thickBot="1">
      <c r="B17" s="10">
        <v>2</v>
      </c>
      <c r="C17" s="9" t="s">
        <v>47</v>
      </c>
      <c r="D17" s="30"/>
      <c r="H17" s="73"/>
      <c r="I17" s="34" t="s">
        <v>59</v>
      </c>
      <c r="J17" s="74"/>
      <c r="S17" s="30" t="s">
        <v>87</v>
      </c>
      <c r="T17" s="62">
        <v>0.05</v>
      </c>
      <c r="U17" s="68">
        <v>0.04</v>
      </c>
    </row>
    <row r="18" spans="2:21" s="9" customFormat="1" ht="12.75" customHeight="1" thickBot="1">
      <c r="B18" s="10"/>
      <c r="C18" s="33"/>
      <c r="D18" s="12"/>
      <c r="E18" s="12"/>
      <c r="F18" s="34" t="s">
        <v>48</v>
      </c>
      <c r="G18" s="35">
        <f>T16</f>
        <v>0.16</v>
      </c>
      <c r="H18" s="37" t="s">
        <v>64</v>
      </c>
      <c r="S18" s="37" t="s">
        <v>44</v>
      </c>
      <c r="T18" s="62">
        <v>0.2</v>
      </c>
      <c r="U18" s="68">
        <v>0.25</v>
      </c>
    </row>
    <row r="19" spans="2:21" s="9" customFormat="1" ht="12.75" customHeight="1" thickBot="1">
      <c r="B19" s="10"/>
      <c r="C19" s="33"/>
      <c r="D19" s="12"/>
      <c r="E19" s="12"/>
      <c r="F19" s="34" t="s">
        <v>49</v>
      </c>
      <c r="G19" s="35">
        <f>T17</f>
        <v>0.05</v>
      </c>
      <c r="H19" s="37" t="s">
        <v>65</v>
      </c>
      <c r="S19" s="37" t="s">
        <v>45</v>
      </c>
      <c r="T19" s="62">
        <v>0.8</v>
      </c>
      <c r="U19" s="68">
        <v>0.75</v>
      </c>
    </row>
    <row r="20" spans="2:21" s="9" customFormat="1" ht="12.75" customHeight="1" thickBot="1">
      <c r="B20" s="10"/>
      <c r="C20" s="33"/>
      <c r="D20" s="12"/>
      <c r="E20" s="36"/>
      <c r="F20" s="34" t="s">
        <v>66</v>
      </c>
      <c r="G20" s="35">
        <f>T18</f>
        <v>0.2</v>
      </c>
      <c r="H20" s="37" t="s">
        <v>44</v>
      </c>
      <c r="S20" s="37" t="s">
        <v>46</v>
      </c>
      <c r="T20" s="62">
        <v>0</v>
      </c>
      <c r="U20" s="68">
        <v>0</v>
      </c>
    </row>
    <row r="21" spans="2:21" s="9" customFormat="1" ht="12.75" customHeight="1" thickBot="1">
      <c r="B21" s="10"/>
      <c r="C21" s="33"/>
      <c r="D21" s="34"/>
      <c r="E21" s="36"/>
      <c r="F21" s="34" t="s">
        <v>67</v>
      </c>
      <c r="G21" s="35">
        <f>T19</f>
        <v>0.8</v>
      </c>
      <c r="H21" s="37" t="s">
        <v>45</v>
      </c>
      <c r="S21" s="30" t="s">
        <v>89</v>
      </c>
      <c r="T21" s="59">
        <f>SUM(T5:T6)</f>
        <v>4800</v>
      </c>
      <c r="U21" s="43">
        <f>SUM(U5:U6)</f>
        <v>6000</v>
      </c>
    </row>
    <row r="22" spans="2:21" s="9" customFormat="1" ht="12.75" customHeight="1" thickBot="1">
      <c r="B22" s="10"/>
      <c r="C22" s="33"/>
      <c r="D22" s="12"/>
      <c r="E22" s="12"/>
      <c r="F22" s="34" t="s">
        <v>68</v>
      </c>
      <c r="G22" s="35">
        <f>T20</f>
        <v>0</v>
      </c>
      <c r="H22" s="37" t="s">
        <v>46</v>
      </c>
      <c r="S22" s="30" t="s">
        <v>88</v>
      </c>
      <c r="T22" s="59">
        <f>T16*T11+T17*T12</f>
        <v>2000</v>
      </c>
      <c r="U22" s="43">
        <f>U16*U11+U17*U12</f>
        <v>1920</v>
      </c>
    </row>
    <row r="23" spans="2:21" s="9" customFormat="1" ht="12.75" customHeight="1" thickBot="1">
      <c r="B23" s="10"/>
      <c r="C23" s="30" t="s">
        <v>107</v>
      </c>
      <c r="D23" s="9" t="s">
        <v>52</v>
      </c>
      <c r="G23" s="32"/>
      <c r="S23" s="30" t="s">
        <v>90</v>
      </c>
      <c r="T23" s="59">
        <f>T21-T22</f>
        <v>2800</v>
      </c>
      <c r="U23" s="43">
        <f>U21-U22</f>
        <v>4080</v>
      </c>
    </row>
    <row r="24" spans="2:21" s="9" customFormat="1" ht="12.75" customHeight="1" thickBot="1">
      <c r="B24" s="10"/>
      <c r="C24" s="30" t="s">
        <v>108</v>
      </c>
      <c r="D24" s="9" t="s">
        <v>41</v>
      </c>
      <c r="G24" s="32"/>
      <c r="S24" s="30" t="s">
        <v>92</v>
      </c>
      <c r="T24" s="59">
        <f>T11+T15</f>
        <v>12000</v>
      </c>
      <c r="U24" s="43">
        <f>U11+U15</f>
        <v>15000</v>
      </c>
    </row>
    <row r="25" spans="2:21" s="9" customFormat="1" ht="12.75" customHeight="1" thickBot="1">
      <c r="B25" s="10"/>
      <c r="C25" s="30" t="s">
        <v>107</v>
      </c>
      <c r="D25" s="9" t="s">
        <v>42</v>
      </c>
      <c r="G25" s="32"/>
      <c r="I25" s="31"/>
      <c r="S25" s="30" t="s">
        <v>91</v>
      </c>
      <c r="T25" s="59">
        <f>T11+T12+T15</f>
        <v>20000</v>
      </c>
      <c r="U25" s="43">
        <f>U11+U12+U15</f>
        <v>24000</v>
      </c>
    </row>
    <row r="26" spans="2:21" s="9" customFormat="1" ht="12.75" customHeight="1" thickBot="1">
      <c r="B26" s="10">
        <v>3</v>
      </c>
      <c r="C26" s="9" t="s">
        <v>56</v>
      </c>
      <c r="G26" s="39"/>
      <c r="H26" s="9" t="s">
        <v>69</v>
      </c>
      <c r="S26" s="30" t="s">
        <v>94</v>
      </c>
      <c r="T26" s="63">
        <f>1/($T$16+$T$18+($T$17*$T$19)+$T$20)</f>
        <v>2.5</v>
      </c>
      <c r="U26" s="69">
        <f>1/($U$16+$U$18+($U$17*$U$19)+$U$20)</f>
        <v>2.4390243902439024</v>
      </c>
    </row>
    <row r="27" spans="2:21" s="9" customFormat="1" ht="12.75" customHeight="1" thickBot="1">
      <c r="B27" s="10"/>
      <c r="H27" s="38"/>
      <c r="S27" s="30" t="s">
        <v>95</v>
      </c>
      <c r="T27" s="63">
        <f>(1+T18)/($T$16+$T$18+($T$17*$T$19)+$T$20)</f>
        <v>2.9999999999999996</v>
      </c>
      <c r="U27" s="69">
        <f>(1+U18)/($U$16+$U$18+($U$17*$U$19)+$U$20)</f>
        <v>3.0487804878048776</v>
      </c>
    </row>
    <row r="28" spans="2:21" s="9" customFormat="1" ht="12.75" customHeight="1">
      <c r="B28" s="10"/>
      <c r="G28" s="80"/>
      <c r="H28" s="52" t="s">
        <v>75</v>
      </c>
      <c r="S28" s="30" t="s">
        <v>96</v>
      </c>
      <c r="T28" s="63">
        <f>(1+T18+T19)/($T$16+$T$18+($T$17*$T$19)+$T$20)</f>
        <v>5</v>
      </c>
      <c r="U28" s="69">
        <f>(1+U18+U19)/($U$16+$U$18+($U$17*$U$19)+$U$20)</f>
        <v>4.878048780487805</v>
      </c>
    </row>
    <row r="29" spans="2:21" s="9" customFormat="1" ht="12.75" customHeight="1" thickBot="1">
      <c r="B29" s="10"/>
      <c r="G29" s="81"/>
      <c r="H29" s="52" t="s">
        <v>76</v>
      </c>
      <c r="S29" s="30" t="s">
        <v>97</v>
      </c>
      <c r="T29" s="59">
        <v>200</v>
      </c>
      <c r="U29" s="43">
        <v>250</v>
      </c>
    </row>
    <row r="30" spans="2:21" s="9" customFormat="1" ht="12.75" customHeight="1" thickBot="1">
      <c r="B30" s="10">
        <v>4</v>
      </c>
      <c r="C30" s="9" t="s">
        <v>31</v>
      </c>
      <c r="S30" s="30" t="s">
        <v>98</v>
      </c>
      <c r="T30" s="59">
        <v>300</v>
      </c>
      <c r="U30" s="43">
        <v>320</v>
      </c>
    </row>
    <row r="31" spans="2:21" s="9" customFormat="1" ht="12.75" customHeight="1" thickBot="1">
      <c r="B31" s="10"/>
      <c r="C31" s="9" t="s">
        <v>32</v>
      </c>
      <c r="H31" s="30" t="s">
        <v>19</v>
      </c>
      <c r="I31" s="32"/>
      <c r="R31" s="30" t="s">
        <v>107</v>
      </c>
      <c r="S31" s="30" t="s">
        <v>99</v>
      </c>
      <c r="T31" s="64">
        <v>0.08</v>
      </c>
      <c r="U31" s="42">
        <v>0.07</v>
      </c>
    </row>
    <row r="32" spans="2:21" s="9" customFormat="1" ht="12.75" customHeight="1" thickBot="1">
      <c r="B32" s="10"/>
      <c r="H32" s="30" t="s">
        <v>54</v>
      </c>
      <c r="I32" s="32"/>
      <c r="R32" s="30" t="s">
        <v>107</v>
      </c>
      <c r="S32" s="30" t="s">
        <v>37</v>
      </c>
      <c r="T32" s="64">
        <v>0.1</v>
      </c>
      <c r="U32" s="42">
        <v>0.08</v>
      </c>
    </row>
    <row r="33" spans="2:21" s="9" customFormat="1" ht="12.75" customHeight="1" thickBot="1">
      <c r="B33" s="10"/>
      <c r="H33" s="30" t="s">
        <v>55</v>
      </c>
      <c r="I33" s="32"/>
      <c r="R33" s="30" t="s">
        <v>108</v>
      </c>
      <c r="S33" s="30" t="s">
        <v>99</v>
      </c>
      <c r="T33" s="64">
        <v>0.06</v>
      </c>
      <c r="U33" s="42">
        <v>0.05</v>
      </c>
    </row>
    <row r="34" spans="2:21" s="9" customFormat="1" ht="12.75" customHeight="1" thickBot="1">
      <c r="B34" s="10"/>
      <c r="H34" s="30" t="s">
        <v>57</v>
      </c>
      <c r="I34" s="32"/>
      <c r="R34" s="30" t="s">
        <v>108</v>
      </c>
      <c r="S34" s="30" t="s">
        <v>37</v>
      </c>
      <c r="T34" s="64">
        <v>0.08</v>
      </c>
      <c r="U34" s="42">
        <v>0.09</v>
      </c>
    </row>
    <row r="35" spans="2:21" s="9" customFormat="1" ht="12.75" customHeight="1" thickBot="1">
      <c r="B35" s="10" t="s">
        <v>33</v>
      </c>
      <c r="R35" s="30" t="s">
        <v>34</v>
      </c>
      <c r="S35" s="30" t="s">
        <v>99</v>
      </c>
      <c r="T35" s="64">
        <v>0.05</v>
      </c>
      <c r="U35" s="42">
        <v>0.04</v>
      </c>
    </row>
    <row r="36" spans="2:21" s="9" customFormat="1" ht="12.75" customHeight="1" thickBot="1">
      <c r="B36" s="11"/>
      <c r="C36" s="12"/>
      <c r="D36" s="13" t="s">
        <v>102</v>
      </c>
      <c r="E36" s="105"/>
      <c r="F36" s="14"/>
      <c r="G36" s="15"/>
      <c r="H36" s="16" t="s">
        <v>26</v>
      </c>
      <c r="I36" s="104"/>
      <c r="J36" s="14"/>
      <c r="R36" s="30" t="s">
        <v>34</v>
      </c>
      <c r="S36" s="30" t="s">
        <v>37</v>
      </c>
      <c r="T36" s="64">
        <v>0.06</v>
      </c>
      <c r="U36" s="42">
        <v>0.07</v>
      </c>
    </row>
    <row r="37" spans="2:21" s="9" customFormat="1" ht="12.75" customHeight="1" thickBot="1">
      <c r="B37" s="17"/>
      <c r="C37" s="18"/>
      <c r="D37" s="19" t="s">
        <v>103</v>
      </c>
      <c r="E37" s="48"/>
      <c r="F37" s="21"/>
      <c r="G37" s="22"/>
      <c r="H37" s="19" t="s">
        <v>104</v>
      </c>
      <c r="I37" s="48"/>
      <c r="J37" s="21"/>
      <c r="R37" s="30" t="s">
        <v>38</v>
      </c>
      <c r="S37" s="30" t="s">
        <v>99</v>
      </c>
      <c r="T37" s="64">
        <v>0.04</v>
      </c>
      <c r="U37" s="42">
        <v>0.05</v>
      </c>
    </row>
    <row r="38" spans="2:21" s="9" customFormat="1" ht="12.75" customHeight="1" thickBot="1">
      <c r="B38" s="17"/>
      <c r="C38" s="18"/>
      <c r="D38" s="19" t="s">
        <v>106</v>
      </c>
      <c r="E38" s="48"/>
      <c r="F38" s="21"/>
      <c r="G38" s="22"/>
      <c r="H38" s="19" t="s">
        <v>105</v>
      </c>
      <c r="I38" s="48"/>
      <c r="J38" s="21"/>
      <c r="R38" s="30" t="s">
        <v>38</v>
      </c>
      <c r="S38" s="30" t="s">
        <v>37</v>
      </c>
      <c r="T38" s="64">
        <v>0.04</v>
      </c>
      <c r="U38" s="42">
        <v>0.05</v>
      </c>
    </row>
    <row r="39" spans="2:21" s="9" customFormat="1" ht="12.75" customHeight="1" thickBot="1">
      <c r="B39" s="17"/>
      <c r="C39" s="18"/>
      <c r="D39" s="19" t="s">
        <v>109</v>
      </c>
      <c r="E39" s="48"/>
      <c r="F39" s="21"/>
      <c r="G39" s="22"/>
      <c r="H39" s="19"/>
      <c r="I39" s="106"/>
      <c r="J39" s="21"/>
      <c r="R39" s="30" t="s">
        <v>39</v>
      </c>
      <c r="S39" s="30" t="s">
        <v>99</v>
      </c>
      <c r="T39" s="64">
        <v>0.03</v>
      </c>
      <c r="U39" s="42">
        <v>0.04</v>
      </c>
    </row>
    <row r="40" spans="2:21" s="9" customFormat="1" ht="12.75" customHeight="1" thickBot="1">
      <c r="B40" s="17"/>
      <c r="C40" s="18"/>
      <c r="D40" s="19" t="s">
        <v>21</v>
      </c>
      <c r="E40" s="48"/>
      <c r="F40" s="21"/>
      <c r="G40" s="22"/>
      <c r="H40" s="19" t="s">
        <v>22</v>
      </c>
      <c r="I40" s="26"/>
      <c r="J40" s="21"/>
      <c r="R40" s="30" t="s">
        <v>39</v>
      </c>
      <c r="S40" s="30" t="s">
        <v>37</v>
      </c>
      <c r="T40" s="64">
        <v>0.02</v>
      </c>
      <c r="U40" s="42">
        <v>0.05</v>
      </c>
    </row>
    <row r="41" spans="2:21" s="9" customFormat="1" ht="12.75" customHeight="1" thickBot="1">
      <c r="B41" s="17"/>
      <c r="C41" s="18"/>
      <c r="D41" s="19" t="s">
        <v>24</v>
      </c>
      <c r="E41" s="48"/>
      <c r="F41" s="21"/>
      <c r="G41" s="22"/>
      <c r="H41" s="19"/>
      <c r="I41" s="20"/>
      <c r="J41" s="21"/>
      <c r="R41" s="30" t="s">
        <v>40</v>
      </c>
      <c r="S41" s="30" t="s">
        <v>99</v>
      </c>
      <c r="T41" s="64">
        <v>0.02</v>
      </c>
      <c r="U41" s="42">
        <v>0.03</v>
      </c>
    </row>
    <row r="42" spans="2:21" s="9" customFormat="1" ht="12.75" customHeight="1" thickBot="1">
      <c r="B42" s="23"/>
      <c r="C42" s="24"/>
      <c r="D42" s="25" t="s">
        <v>23</v>
      </c>
      <c r="E42" s="48"/>
      <c r="F42" s="27"/>
      <c r="G42" s="28"/>
      <c r="H42" s="25" t="s">
        <v>25</v>
      </c>
      <c r="I42" s="48"/>
      <c r="J42" s="27"/>
      <c r="R42" s="30" t="s">
        <v>40</v>
      </c>
      <c r="S42" s="30" t="s">
        <v>37</v>
      </c>
      <c r="T42" s="65">
        <v>0.01</v>
      </c>
      <c r="U42" s="44">
        <v>0.02</v>
      </c>
    </row>
    <row r="43" spans="2:10" s="9" customFormat="1" ht="12.75" customHeight="1" thickBot="1">
      <c r="B43" s="10"/>
      <c r="G43" s="33"/>
      <c r="H43" s="34" t="s">
        <v>43</v>
      </c>
      <c r="I43" s="26"/>
      <c r="J43" s="14"/>
    </row>
    <row r="44" spans="2:10" s="9" customFormat="1" ht="12.75" customHeight="1" thickBot="1">
      <c r="B44" s="10">
        <v>5</v>
      </c>
      <c r="C44" s="9" t="s">
        <v>27</v>
      </c>
      <c r="H44" s="33"/>
      <c r="I44" s="34" t="s">
        <v>61</v>
      </c>
      <c r="J44" s="14"/>
    </row>
    <row r="45" spans="2:7" s="9" customFormat="1" ht="12.75" customHeight="1" thickBot="1">
      <c r="B45" s="10"/>
      <c r="C45" s="30" t="s">
        <v>107</v>
      </c>
      <c r="F45" s="30" t="s">
        <v>29</v>
      </c>
      <c r="G45" s="32"/>
    </row>
    <row r="46" spans="2:7" s="9" customFormat="1" ht="12.75" customHeight="1" thickBot="1">
      <c r="B46" s="10"/>
      <c r="C46" s="30" t="s">
        <v>108</v>
      </c>
      <c r="F46" s="30" t="s">
        <v>30</v>
      </c>
      <c r="G46" s="32"/>
    </row>
    <row r="47" spans="2:7" s="9" customFormat="1" ht="12.75" customHeight="1" thickBot="1">
      <c r="B47" s="10"/>
      <c r="C47" s="30" t="s">
        <v>34</v>
      </c>
      <c r="F47" s="30" t="s">
        <v>73</v>
      </c>
      <c r="G47" s="32"/>
    </row>
    <row r="48" spans="2:9" s="9" customFormat="1" ht="12.75" customHeight="1" thickBot="1">
      <c r="B48" s="10">
        <v>6</v>
      </c>
      <c r="C48" s="9" t="s">
        <v>28</v>
      </c>
      <c r="G48" s="37" t="s">
        <v>70</v>
      </c>
      <c r="H48" s="37" t="s">
        <v>71</v>
      </c>
      <c r="I48" s="37" t="s">
        <v>72</v>
      </c>
    </row>
    <row r="49" spans="2:9" s="9" customFormat="1" ht="12.75" customHeight="1" thickBot="1">
      <c r="B49" s="50"/>
      <c r="C49" s="49"/>
      <c r="D49" s="33"/>
      <c r="E49" s="12"/>
      <c r="F49" s="46" t="s">
        <v>104</v>
      </c>
      <c r="G49" s="32"/>
      <c r="H49" s="32"/>
      <c r="I49" s="32"/>
    </row>
    <row r="50" spans="2:9" s="9" customFormat="1" ht="12.75" customHeight="1" thickBot="1">
      <c r="B50" s="10"/>
      <c r="C50" s="51"/>
      <c r="D50" s="33"/>
      <c r="E50" s="12"/>
      <c r="F50" s="46" t="s">
        <v>105</v>
      </c>
      <c r="G50" s="32"/>
      <c r="H50" s="32"/>
      <c r="I50" s="32"/>
    </row>
    <row r="51" spans="2:9" s="9" customFormat="1" ht="12.75" customHeight="1" thickBot="1">
      <c r="B51" s="10"/>
      <c r="D51" s="33"/>
      <c r="E51" s="12"/>
      <c r="F51" s="46" t="s">
        <v>51</v>
      </c>
      <c r="G51" s="32"/>
      <c r="H51" s="32"/>
      <c r="I51" s="32"/>
    </row>
    <row r="52" spans="2:10" s="9" customFormat="1" ht="12.75" customHeight="1" thickBot="1">
      <c r="B52" s="10"/>
      <c r="D52" s="33"/>
      <c r="E52" s="12"/>
      <c r="F52" s="46" t="s">
        <v>58</v>
      </c>
      <c r="G52" s="32"/>
      <c r="H52" s="32"/>
      <c r="I52" s="32"/>
      <c r="J52" s="9" t="s">
        <v>74</v>
      </c>
    </row>
    <row r="53" spans="2:9" s="9" customFormat="1" ht="12.75" customHeight="1" thickBot="1">
      <c r="B53" s="10"/>
      <c r="D53" s="18"/>
      <c r="E53" s="18"/>
      <c r="F53" s="19"/>
      <c r="G53" s="20"/>
      <c r="H53" s="20"/>
      <c r="I53" s="20"/>
    </row>
    <row r="54" spans="2:9" s="9" customFormat="1" ht="12.75" customHeight="1">
      <c r="B54" s="10"/>
      <c r="D54" s="18"/>
      <c r="E54" s="18"/>
      <c r="F54" s="19"/>
      <c r="G54" s="82"/>
      <c r="H54" s="20" t="s">
        <v>77</v>
      </c>
      <c r="I54" s="20"/>
    </row>
    <row r="55" spans="2:9" s="9" customFormat="1" ht="12.75" customHeight="1" thickBot="1">
      <c r="B55" s="10"/>
      <c r="D55" s="18"/>
      <c r="E55" s="18"/>
      <c r="F55" s="19"/>
      <c r="G55" s="83"/>
      <c r="H55" s="20" t="s">
        <v>78</v>
      </c>
      <c r="I55" s="20"/>
    </row>
    <row r="56" spans="2:3" s="9" customFormat="1" ht="12.75" customHeight="1" thickBot="1">
      <c r="B56" s="10">
        <v>7</v>
      </c>
      <c r="C56" s="10" t="s">
        <v>63</v>
      </c>
    </row>
    <row r="57" spans="2:12" s="9" customFormat="1" ht="12.75" customHeight="1" thickBot="1">
      <c r="B57" s="10"/>
      <c r="C57" s="10"/>
      <c r="G57" s="53" t="s">
        <v>7</v>
      </c>
      <c r="H57" s="75" t="s">
        <v>6</v>
      </c>
      <c r="I57" s="53" t="s">
        <v>8</v>
      </c>
      <c r="J57" s="91" t="s">
        <v>10</v>
      </c>
      <c r="K57" s="92"/>
      <c r="L57" s="93"/>
    </row>
    <row r="58" spans="2:12" s="9" customFormat="1" ht="12.75" customHeight="1" thickBot="1">
      <c r="B58" s="10"/>
      <c r="C58" s="30" t="s">
        <v>107</v>
      </c>
      <c r="D58" s="32">
        <f>T29</f>
        <v>200</v>
      </c>
      <c r="E58" s="9" t="s">
        <v>80</v>
      </c>
      <c r="G58" s="32"/>
      <c r="H58" s="32"/>
      <c r="I58" s="32"/>
      <c r="J58" s="86"/>
      <c r="K58" s="89"/>
      <c r="L58" s="88"/>
    </row>
    <row r="59" spans="2:12" s="9" customFormat="1" ht="12.75" customHeight="1" thickBot="1">
      <c r="B59" s="10"/>
      <c r="C59" s="30" t="s">
        <v>108</v>
      </c>
      <c r="D59" s="32">
        <f>T30</f>
        <v>300</v>
      </c>
      <c r="E59" s="9" t="s">
        <v>81</v>
      </c>
      <c r="G59" s="32"/>
      <c r="H59" s="32"/>
      <c r="I59" s="32"/>
      <c r="J59" s="86"/>
      <c r="K59" s="89"/>
      <c r="L59" s="88"/>
    </row>
    <row r="60" spans="2:10" s="9" customFormat="1" ht="12.75" customHeight="1" thickBot="1">
      <c r="B60" s="10">
        <v>8</v>
      </c>
      <c r="C60" s="10" t="s">
        <v>35</v>
      </c>
      <c r="E60" s="30"/>
      <c r="F60" s="31"/>
      <c r="J60" s="31"/>
    </row>
    <row r="61" spans="3:12" s="9" customFormat="1" ht="12.75" customHeight="1" thickBot="1">
      <c r="C61" s="53" t="s">
        <v>36</v>
      </c>
      <c r="D61" s="40" t="s">
        <v>37</v>
      </c>
      <c r="E61" s="53" t="s">
        <v>13</v>
      </c>
      <c r="G61" s="53" t="s">
        <v>17</v>
      </c>
      <c r="H61" s="53" t="s">
        <v>14</v>
      </c>
      <c r="I61" s="53" t="s">
        <v>79</v>
      </c>
      <c r="J61" s="91" t="s">
        <v>12</v>
      </c>
      <c r="K61" s="92"/>
      <c r="L61" s="93"/>
    </row>
    <row r="62" spans="2:12" s="9" customFormat="1" ht="12.75" customHeight="1" thickBot="1">
      <c r="B62" s="30" t="s">
        <v>107</v>
      </c>
      <c r="C62" s="39">
        <f>T31</f>
        <v>0.08</v>
      </c>
      <c r="D62" s="39">
        <f>T32</f>
        <v>0.1</v>
      </c>
      <c r="E62" s="75"/>
      <c r="G62" s="75"/>
      <c r="H62" s="75"/>
      <c r="I62" s="39"/>
      <c r="J62" s="87"/>
      <c r="K62" s="90"/>
      <c r="L62" s="88"/>
    </row>
    <row r="63" spans="2:12" s="9" customFormat="1" ht="12.75" customHeight="1" thickBot="1">
      <c r="B63" s="30" t="s">
        <v>108</v>
      </c>
      <c r="C63" s="39">
        <f>T33</f>
        <v>0.06</v>
      </c>
      <c r="D63" s="39">
        <f>T34</f>
        <v>0.08</v>
      </c>
      <c r="E63" s="75"/>
      <c r="G63" s="75"/>
      <c r="H63" s="75"/>
      <c r="I63" s="39"/>
      <c r="J63" s="87"/>
      <c r="K63" s="90"/>
      <c r="L63" s="88"/>
    </row>
    <row r="64" spans="2:12" s="9" customFormat="1" ht="12.75" customHeight="1" thickBot="1">
      <c r="B64" s="30" t="s">
        <v>34</v>
      </c>
      <c r="C64" s="39">
        <f>T35</f>
        <v>0.05</v>
      </c>
      <c r="D64" s="39">
        <f>T36</f>
        <v>0.06</v>
      </c>
      <c r="E64" s="75"/>
      <c r="G64" s="75"/>
      <c r="H64" s="75"/>
      <c r="I64" s="39"/>
      <c r="J64" s="87"/>
      <c r="K64" s="90"/>
      <c r="L64" s="88"/>
    </row>
    <row r="65" spans="2:12" s="9" customFormat="1" ht="12.75" customHeight="1" thickBot="1">
      <c r="B65" s="30" t="s">
        <v>38</v>
      </c>
      <c r="C65" s="39">
        <f>T37</f>
        <v>0.04</v>
      </c>
      <c r="D65" s="39">
        <f>T38</f>
        <v>0.04</v>
      </c>
      <c r="E65" s="75"/>
      <c r="G65" s="75"/>
      <c r="H65" s="75"/>
      <c r="I65" s="39"/>
      <c r="J65" s="87"/>
      <c r="K65" s="90"/>
      <c r="L65" s="88"/>
    </row>
    <row r="66" spans="2:12" s="9" customFormat="1" ht="12.75" customHeight="1" thickBot="1">
      <c r="B66" s="30" t="s">
        <v>39</v>
      </c>
      <c r="C66" s="39">
        <f>T39</f>
        <v>0.03</v>
      </c>
      <c r="D66" s="39">
        <f>T40</f>
        <v>0.02</v>
      </c>
      <c r="E66" s="75"/>
      <c r="G66" s="75"/>
      <c r="H66" s="75"/>
      <c r="I66" s="39"/>
      <c r="J66" s="87"/>
      <c r="K66" s="90"/>
      <c r="L66" s="88"/>
    </row>
    <row r="67" spans="2:12" s="9" customFormat="1" ht="12.75" customHeight="1" thickBot="1">
      <c r="B67" s="30" t="s">
        <v>40</v>
      </c>
      <c r="C67" s="39">
        <f>T41</f>
        <v>0.02</v>
      </c>
      <c r="D67" s="39">
        <f>T42</f>
        <v>0.01</v>
      </c>
      <c r="E67" s="75"/>
      <c r="G67" s="75"/>
      <c r="H67" s="75"/>
      <c r="I67" s="39"/>
      <c r="J67" s="87"/>
      <c r="K67" s="90"/>
      <c r="L67" s="88"/>
    </row>
    <row r="68" spans="1:14" s="9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 s="1"/>
      <c r="N68" s="1"/>
    </row>
    <row r="69" spans="1:12" s="9" customFormat="1" ht="12">
      <c r="A69"/>
      <c r="B69"/>
      <c r="C69"/>
      <c r="D69"/>
      <c r="E69"/>
      <c r="F69"/>
      <c r="G69"/>
      <c r="H69"/>
      <c r="I69"/>
      <c r="J69"/>
      <c r="K69"/>
      <c r="L69"/>
    </row>
    <row r="70" spans="1:12" s="9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9" customFormat="1" ht="12.75" customHeight="1" thickBot="1">
      <c r="A71"/>
      <c r="B71"/>
      <c r="C71"/>
      <c r="D71"/>
      <c r="E71"/>
      <c r="F71"/>
      <c r="G71"/>
      <c r="H71"/>
      <c r="I71"/>
      <c r="J71"/>
      <c r="K71"/>
      <c r="L71"/>
    </row>
    <row r="72" spans="1:12" s="9" customFormat="1" ht="12.75" customHeight="1" thickBot="1">
      <c r="A72" s="1"/>
      <c r="B72" s="2"/>
      <c r="C72" s="4"/>
      <c r="D72" s="5"/>
      <c r="E72" s="6"/>
      <c r="F72" s="7" t="s">
        <v>101</v>
      </c>
      <c r="G72" s="6"/>
      <c r="H72" s="5"/>
      <c r="I72" s="8"/>
      <c r="J72" s="1"/>
      <c r="K72" s="1"/>
      <c r="L72" s="1"/>
    </row>
    <row r="73" spans="1:12" s="9" customFormat="1" ht="12.75" customHeight="1" thickBot="1">
      <c r="A73" s="1"/>
      <c r="B73" s="2"/>
      <c r="C73" s="1"/>
      <c r="D73" s="54"/>
      <c r="E73" s="55"/>
      <c r="F73" s="57" t="s">
        <v>82</v>
      </c>
      <c r="G73" s="56"/>
      <c r="H73" s="1"/>
      <c r="I73" s="1"/>
      <c r="J73" s="3" t="s">
        <v>3</v>
      </c>
      <c r="K73" s="1"/>
      <c r="L73" s="1"/>
    </row>
    <row r="74" spans="2:14" s="9" customFormat="1" ht="12.75" customHeight="1" thickBot="1">
      <c r="B74" s="10" t="s">
        <v>20</v>
      </c>
      <c r="M74"/>
      <c r="N74"/>
    </row>
    <row r="75" spans="1:16" ht="12.75" customHeight="1" thickBot="1">
      <c r="A75" s="9"/>
      <c r="B75" s="11"/>
      <c r="C75" s="12"/>
      <c r="D75" s="13" t="s">
        <v>102</v>
      </c>
      <c r="E75" s="13"/>
      <c r="F75" s="14"/>
      <c r="G75" s="15"/>
      <c r="H75" s="16" t="s">
        <v>26</v>
      </c>
      <c r="I75" s="12"/>
      <c r="J75" s="14"/>
      <c r="K75" s="9"/>
      <c r="L75" s="9"/>
      <c r="P75" s="9"/>
    </row>
    <row r="76" spans="1:12" ht="12.75">
      <c r="A76" s="9"/>
      <c r="B76" s="17"/>
      <c r="C76" s="18"/>
      <c r="D76" s="19" t="s">
        <v>103</v>
      </c>
      <c r="E76" s="20">
        <f aca="true" t="shared" si="1" ref="E76:E81">T5</f>
        <v>2800</v>
      </c>
      <c r="F76" s="21"/>
      <c r="G76" s="22"/>
      <c r="H76" s="19" t="s">
        <v>104</v>
      </c>
      <c r="I76" s="20">
        <f>T11</f>
        <v>10000</v>
      </c>
      <c r="J76" s="21"/>
      <c r="K76" s="9"/>
      <c r="L76" s="9"/>
    </row>
    <row r="77" spans="1:12" ht="12.75">
      <c r="A77" s="9"/>
      <c r="B77" s="17"/>
      <c r="C77" s="18"/>
      <c r="D77" s="19" t="s">
        <v>106</v>
      </c>
      <c r="E77" s="20">
        <f t="shared" si="1"/>
        <v>2000</v>
      </c>
      <c r="F77" s="21"/>
      <c r="G77" s="22"/>
      <c r="H77" s="19" t="s">
        <v>105</v>
      </c>
      <c r="I77" s="20">
        <f>T12</f>
        <v>8000</v>
      </c>
      <c r="J77" s="21"/>
      <c r="K77" s="9"/>
      <c r="L77" s="9"/>
    </row>
    <row r="78" spans="1:12" ht="12.75">
      <c r="A78" s="9"/>
      <c r="B78" s="17"/>
      <c r="C78" s="18"/>
      <c r="D78" s="19" t="s">
        <v>109</v>
      </c>
      <c r="E78" s="20">
        <f t="shared" si="1"/>
        <v>7000</v>
      </c>
      <c r="F78" s="21"/>
      <c r="G78" s="22"/>
      <c r="H78" s="19"/>
      <c r="I78" s="20"/>
      <c r="J78" s="21"/>
      <c r="K78" s="9"/>
      <c r="L78" s="9"/>
    </row>
    <row r="79" spans="1:14" ht="12">
      <c r="A79" s="9"/>
      <c r="B79" s="17"/>
      <c r="C79" s="18"/>
      <c r="D79" s="19" t="s">
        <v>21</v>
      </c>
      <c r="E79" s="20">
        <f t="shared" si="1"/>
        <v>0</v>
      </c>
      <c r="F79" s="21"/>
      <c r="G79" s="22"/>
      <c r="H79" s="19" t="s">
        <v>22</v>
      </c>
      <c r="I79" s="20">
        <f>T13</f>
        <v>2800</v>
      </c>
      <c r="J79" s="21"/>
      <c r="K79" s="9"/>
      <c r="L79" s="9"/>
      <c r="M79" s="9"/>
      <c r="N79" s="9"/>
    </row>
    <row r="80" spans="1:14" ht="12">
      <c r="A80" s="9"/>
      <c r="B80" s="17"/>
      <c r="C80" s="18"/>
      <c r="D80" s="19" t="s">
        <v>24</v>
      </c>
      <c r="E80" s="20">
        <f t="shared" si="1"/>
        <v>9000</v>
      </c>
      <c r="F80" s="21"/>
      <c r="G80" s="22"/>
      <c r="H80" s="19"/>
      <c r="I80" s="20"/>
      <c r="J80" s="21"/>
      <c r="K80" s="9"/>
      <c r="L80" s="9"/>
      <c r="M80" s="9"/>
      <c r="N80" s="9"/>
    </row>
    <row r="81" spans="1:14" ht="12.75" thickBot="1">
      <c r="A81" s="9"/>
      <c r="B81" s="23"/>
      <c r="C81" s="24"/>
      <c r="D81" s="25" t="s">
        <v>23</v>
      </c>
      <c r="E81" s="26">
        <f t="shared" si="1"/>
        <v>20800</v>
      </c>
      <c r="F81" s="27"/>
      <c r="G81" s="28"/>
      <c r="H81" s="25" t="s">
        <v>25</v>
      </c>
      <c r="I81" s="26">
        <f>T14</f>
        <v>20800</v>
      </c>
      <c r="J81" s="27"/>
      <c r="K81" s="9"/>
      <c r="L81" s="9"/>
      <c r="M81" s="9"/>
      <c r="N81" s="9"/>
    </row>
    <row r="82" spans="1:14" ht="12.75" thickBot="1">
      <c r="A82" s="9"/>
      <c r="B82" s="29"/>
      <c r="C82" s="18"/>
      <c r="D82" s="19"/>
      <c r="E82" s="20"/>
      <c r="F82" s="18"/>
      <c r="G82" s="33"/>
      <c r="H82" s="34" t="s">
        <v>43</v>
      </c>
      <c r="I82" s="48">
        <f>T15</f>
        <v>2000</v>
      </c>
      <c r="J82" s="14"/>
      <c r="K82" s="9"/>
      <c r="L82" s="9"/>
      <c r="M82" s="9"/>
      <c r="N82" s="9"/>
    </row>
    <row r="83" spans="1:14" ht="12.75" thickBot="1">
      <c r="A83" s="9"/>
      <c r="B83" s="10"/>
      <c r="C83" s="9"/>
      <c r="D83" s="30"/>
      <c r="E83" s="31"/>
      <c r="F83" s="9"/>
      <c r="G83" s="9"/>
      <c r="H83" s="73"/>
      <c r="I83" s="34" t="s">
        <v>61</v>
      </c>
      <c r="J83" s="74">
        <f>(I76+I77)/I79</f>
        <v>6.428571428571429</v>
      </c>
      <c r="K83" s="9"/>
      <c r="L83" s="9"/>
      <c r="M83" s="9"/>
      <c r="N83" s="9"/>
    </row>
    <row r="84" spans="1:14" ht="12.75" thickBot="1">
      <c r="A84" s="9"/>
      <c r="B84" s="10">
        <v>1</v>
      </c>
      <c r="C84" s="9" t="s">
        <v>93</v>
      </c>
      <c r="D84" s="30"/>
      <c r="E84" s="9"/>
      <c r="F84" s="9"/>
      <c r="G84" s="9"/>
      <c r="H84" s="45">
        <f>SUM(I76:I77)+I82</f>
        <v>20000</v>
      </c>
      <c r="I84" s="9" t="s">
        <v>50</v>
      </c>
      <c r="J84" s="9"/>
      <c r="K84" s="9"/>
      <c r="L84" s="9"/>
      <c r="M84" s="9"/>
      <c r="N84" s="9"/>
    </row>
    <row r="85" spans="1:14" ht="12.75" thickBot="1">
      <c r="A85" s="9"/>
      <c r="B85" s="10"/>
      <c r="C85" s="9"/>
      <c r="D85" s="30"/>
      <c r="E85" s="9"/>
      <c r="F85" s="33"/>
      <c r="G85" s="46" t="s">
        <v>104</v>
      </c>
      <c r="H85" s="47">
        <f>I76</f>
        <v>10000</v>
      </c>
      <c r="I85" s="20"/>
      <c r="J85" s="9"/>
      <c r="K85" s="9"/>
      <c r="L85" s="9"/>
      <c r="M85" s="9"/>
      <c r="N85" s="9"/>
    </row>
    <row r="86" spans="1:14" ht="12.75" thickBot="1">
      <c r="A86" s="9"/>
      <c r="B86" s="10"/>
      <c r="C86" s="9"/>
      <c r="D86" s="30"/>
      <c r="E86" s="9"/>
      <c r="F86" s="33"/>
      <c r="G86" s="46" t="s">
        <v>105</v>
      </c>
      <c r="H86" s="47">
        <f>I77</f>
        <v>8000</v>
      </c>
      <c r="I86" s="20"/>
      <c r="J86" s="9"/>
      <c r="K86" s="9"/>
      <c r="L86" s="9"/>
      <c r="M86" s="9"/>
      <c r="N86" s="9"/>
    </row>
    <row r="87" spans="1:14" ht="12.75" thickBot="1">
      <c r="A87" s="9"/>
      <c r="B87" s="10"/>
      <c r="C87" s="9"/>
      <c r="D87" s="30"/>
      <c r="E87" s="9"/>
      <c r="F87" s="33"/>
      <c r="G87" s="46" t="s">
        <v>51</v>
      </c>
      <c r="H87" s="47">
        <f>I82</f>
        <v>2000</v>
      </c>
      <c r="I87" s="20"/>
      <c r="J87" s="9"/>
      <c r="K87" s="9"/>
      <c r="L87" s="9"/>
      <c r="M87" s="9"/>
      <c r="N87" s="9"/>
    </row>
    <row r="88" spans="1:14" ht="13.5" thickBot="1">
      <c r="A88" s="9"/>
      <c r="B88" s="10">
        <v>2</v>
      </c>
      <c r="C88" s="9" t="s">
        <v>47</v>
      </c>
      <c r="D88" s="30"/>
      <c r="E88" s="9"/>
      <c r="F88" s="9"/>
      <c r="G88" s="9"/>
      <c r="K88" s="9"/>
      <c r="L88" s="9"/>
      <c r="M88" s="9"/>
      <c r="N88" s="9"/>
    </row>
    <row r="89" spans="1:14" ht="12.75" thickBot="1">
      <c r="A89" s="9"/>
      <c r="B89" s="10"/>
      <c r="C89" s="33"/>
      <c r="D89" s="12"/>
      <c r="E89" s="12"/>
      <c r="F89" s="34" t="s">
        <v>48</v>
      </c>
      <c r="G89" s="76">
        <f>T16</f>
        <v>0.16</v>
      </c>
      <c r="H89" s="37" t="s">
        <v>64</v>
      </c>
      <c r="I89" s="9"/>
      <c r="J89" s="9"/>
      <c r="K89" s="9"/>
      <c r="L89" s="9"/>
      <c r="M89" s="9"/>
      <c r="N89" s="9"/>
    </row>
    <row r="90" spans="1:14" ht="12.75" customHeight="1" thickBot="1">
      <c r="A90" s="9"/>
      <c r="B90" s="10"/>
      <c r="C90" s="33"/>
      <c r="D90" s="12"/>
      <c r="E90" s="12"/>
      <c r="F90" s="34" t="s">
        <v>49</v>
      </c>
      <c r="G90" s="76">
        <f>T17</f>
        <v>0.05</v>
      </c>
      <c r="H90" s="37" t="s">
        <v>65</v>
      </c>
      <c r="I90" s="9"/>
      <c r="J90" s="9"/>
      <c r="K90" s="9"/>
      <c r="L90" s="9"/>
      <c r="M90" s="9"/>
      <c r="N90" s="9"/>
    </row>
    <row r="91" spans="1:14" ht="12.75" customHeight="1" thickBot="1">
      <c r="A91" s="9"/>
      <c r="B91" s="10"/>
      <c r="C91" s="33"/>
      <c r="D91" s="12"/>
      <c r="E91" s="36"/>
      <c r="F91" s="34" t="s">
        <v>66</v>
      </c>
      <c r="G91" s="76">
        <f>T18</f>
        <v>0.2</v>
      </c>
      <c r="H91" s="37" t="s">
        <v>44</v>
      </c>
      <c r="I91" s="9"/>
      <c r="J91" s="9"/>
      <c r="K91" s="9"/>
      <c r="L91" s="9"/>
      <c r="M91" s="9"/>
      <c r="N91" s="9"/>
    </row>
    <row r="92" spans="1:14" ht="12.75" customHeight="1" thickBot="1">
      <c r="A92" s="9"/>
      <c r="B92" s="10"/>
      <c r="C92" s="33"/>
      <c r="D92" s="34"/>
      <c r="E92" s="36"/>
      <c r="F92" s="34" t="s">
        <v>67</v>
      </c>
      <c r="G92" s="76">
        <f>T19</f>
        <v>0.8</v>
      </c>
      <c r="H92" s="37" t="s">
        <v>45</v>
      </c>
      <c r="I92" s="9"/>
      <c r="J92" s="9"/>
      <c r="K92" s="9"/>
      <c r="L92" s="9"/>
      <c r="M92" s="9"/>
      <c r="N92" s="9"/>
    </row>
    <row r="93" spans="1:14" ht="12.75" customHeight="1" thickBot="1">
      <c r="A93" s="9"/>
      <c r="B93" s="10"/>
      <c r="C93" s="33"/>
      <c r="D93" s="12"/>
      <c r="E93" s="12"/>
      <c r="F93" s="34" t="s">
        <v>68</v>
      </c>
      <c r="G93" s="76">
        <f>T20</f>
        <v>0</v>
      </c>
      <c r="H93" s="37" t="s">
        <v>46</v>
      </c>
      <c r="I93" s="9"/>
      <c r="J93" s="9"/>
      <c r="K93" s="9"/>
      <c r="L93" s="9"/>
      <c r="M93" s="9"/>
      <c r="N93" s="9"/>
    </row>
    <row r="94" spans="1:14" ht="12.75" customHeight="1" thickBot="1">
      <c r="A94" s="9"/>
      <c r="B94" s="10"/>
      <c r="C94" s="30" t="s">
        <v>107</v>
      </c>
      <c r="D94" s="9" t="s">
        <v>52</v>
      </c>
      <c r="E94" s="9"/>
      <c r="F94" s="9"/>
      <c r="G94" s="32">
        <f>SUM(E76:E77)</f>
        <v>4800</v>
      </c>
      <c r="I94" s="9"/>
      <c r="J94" s="9"/>
      <c r="K94" s="9"/>
      <c r="L94" s="9"/>
      <c r="M94" s="9"/>
      <c r="N94" s="9"/>
    </row>
    <row r="95" spans="1:14" ht="12.75" customHeight="1" thickBot="1">
      <c r="A95" s="9"/>
      <c r="B95" s="10"/>
      <c r="C95" s="30" t="s">
        <v>108</v>
      </c>
      <c r="D95" s="9" t="s">
        <v>41</v>
      </c>
      <c r="E95" s="9"/>
      <c r="F95" s="9"/>
      <c r="G95" s="32">
        <f>G89*I76+G90*I77</f>
        <v>2000</v>
      </c>
      <c r="I95" s="9"/>
      <c r="J95" s="9"/>
      <c r="K95" s="9"/>
      <c r="L95" s="9"/>
      <c r="M95" s="9"/>
      <c r="N95" s="9"/>
    </row>
    <row r="96" spans="1:14" ht="12.75" customHeight="1" thickBot="1">
      <c r="A96" s="9"/>
      <c r="B96" s="10"/>
      <c r="C96" s="30" t="s">
        <v>107</v>
      </c>
      <c r="D96" s="9" t="s">
        <v>42</v>
      </c>
      <c r="E96" s="9"/>
      <c r="F96" s="9"/>
      <c r="G96" s="32">
        <f>SUM(E76:E77)-G89*I76-G90*I77</f>
        <v>2800</v>
      </c>
      <c r="I96" s="31"/>
      <c r="J96" s="9"/>
      <c r="K96" s="9"/>
      <c r="L96" s="9"/>
      <c r="M96" s="9"/>
      <c r="N96" s="9"/>
    </row>
    <row r="97" spans="1:14" ht="12.75" customHeight="1" thickBot="1">
      <c r="A97" s="9"/>
      <c r="B97" s="10">
        <v>3</v>
      </c>
      <c r="C97" s="9" t="s">
        <v>56</v>
      </c>
      <c r="D97" s="9"/>
      <c r="E97" s="9"/>
      <c r="F97" s="9"/>
      <c r="G97" s="39">
        <f>1/(G89+G91+(G90*G92)+G93)</f>
        <v>2.5</v>
      </c>
      <c r="H97" s="9" t="s">
        <v>69</v>
      </c>
      <c r="I97" s="9"/>
      <c r="J97" s="9"/>
      <c r="K97" s="9"/>
      <c r="L97" s="9"/>
      <c r="M97" s="9"/>
      <c r="N97" s="9"/>
    </row>
    <row r="98" spans="1:14" ht="12.75" customHeight="1" thickBot="1">
      <c r="A98" s="9"/>
      <c r="B98" s="10"/>
      <c r="C98" s="9"/>
      <c r="D98" s="9"/>
      <c r="E98" s="9"/>
      <c r="F98" s="9"/>
      <c r="G98" s="9"/>
      <c r="H98" s="38"/>
      <c r="I98" s="9"/>
      <c r="J98" s="9"/>
      <c r="K98" s="9"/>
      <c r="L98" s="9"/>
      <c r="M98" s="9"/>
      <c r="N98" s="9"/>
    </row>
    <row r="99" spans="1:14" ht="12.75" customHeight="1">
      <c r="A99" s="9"/>
      <c r="B99" s="10"/>
      <c r="C99" s="9"/>
      <c r="D99" s="9"/>
      <c r="E99" s="9"/>
      <c r="F99" s="9"/>
      <c r="G99" s="80"/>
      <c r="H99" s="52" t="s">
        <v>75</v>
      </c>
      <c r="I99" s="9"/>
      <c r="J99" s="9"/>
      <c r="K99" s="9"/>
      <c r="L99" s="9"/>
      <c r="M99" s="9"/>
      <c r="N99" s="9"/>
    </row>
    <row r="100" spans="1:14" ht="12.75" customHeight="1" thickBot="1">
      <c r="A100" s="9"/>
      <c r="B100" s="10"/>
      <c r="C100" s="9"/>
      <c r="D100" s="9"/>
      <c r="E100" s="9"/>
      <c r="F100" s="9"/>
      <c r="G100" s="103"/>
      <c r="H100" s="52" t="s">
        <v>76</v>
      </c>
      <c r="I100" s="9"/>
      <c r="J100" s="9"/>
      <c r="K100" s="9"/>
      <c r="L100" s="9"/>
      <c r="M100" s="9"/>
      <c r="N100" s="9"/>
    </row>
    <row r="101" spans="1:14" ht="12.75" customHeight="1" thickBot="1">
      <c r="A101" s="9"/>
      <c r="B101" s="10">
        <v>4</v>
      </c>
      <c r="C101" s="9" t="s">
        <v>31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 customHeight="1" thickBot="1">
      <c r="A102" s="9"/>
      <c r="B102" s="10"/>
      <c r="C102" s="9" t="s">
        <v>32</v>
      </c>
      <c r="D102" s="9"/>
      <c r="E102" s="9"/>
      <c r="F102" s="9"/>
      <c r="G102" s="9"/>
      <c r="H102" s="30" t="s">
        <v>53</v>
      </c>
      <c r="I102" s="32">
        <f>G96*G97</f>
        <v>7000</v>
      </c>
      <c r="J102" s="9"/>
      <c r="K102" s="9"/>
      <c r="L102" s="9"/>
      <c r="M102" s="9"/>
      <c r="N102" s="9"/>
    </row>
    <row r="103" spans="1:14" ht="12.75" customHeight="1" thickBot="1">
      <c r="A103" s="9"/>
      <c r="B103" s="10"/>
      <c r="C103" s="9"/>
      <c r="D103" s="9"/>
      <c r="E103" s="9"/>
      <c r="F103" s="9"/>
      <c r="G103" s="9"/>
      <c r="H103" s="30" t="s">
        <v>54</v>
      </c>
      <c r="I103" s="32">
        <f>G92*I102</f>
        <v>5600</v>
      </c>
      <c r="J103" s="9"/>
      <c r="K103" s="9"/>
      <c r="L103" s="9"/>
      <c r="M103" s="9"/>
      <c r="N103" s="9"/>
    </row>
    <row r="104" spans="1:14" ht="12.75" customHeight="1" thickBot="1">
      <c r="A104" s="9"/>
      <c r="B104" s="10"/>
      <c r="C104" s="9"/>
      <c r="D104" s="9"/>
      <c r="E104" s="9"/>
      <c r="F104" s="9"/>
      <c r="G104" s="9"/>
      <c r="H104" s="30" t="s">
        <v>55</v>
      </c>
      <c r="I104" s="32">
        <f>G91*I102</f>
        <v>1400</v>
      </c>
      <c r="J104" s="9"/>
      <c r="K104" s="9"/>
      <c r="L104" s="9"/>
      <c r="M104" s="9"/>
      <c r="N104" s="9"/>
    </row>
    <row r="105" spans="1:14" ht="12.75" customHeight="1" thickBot="1">
      <c r="A105" s="9"/>
      <c r="B105" s="10"/>
      <c r="C105" s="9"/>
      <c r="D105" s="9"/>
      <c r="E105" s="9"/>
      <c r="F105" s="9"/>
      <c r="G105" s="9"/>
      <c r="H105" s="30" t="s">
        <v>57</v>
      </c>
      <c r="I105" s="32">
        <f>SUM(I102:I104)</f>
        <v>14000</v>
      </c>
      <c r="J105" s="9"/>
      <c r="K105" s="9"/>
      <c r="L105" s="9"/>
      <c r="M105" s="9"/>
      <c r="N105" s="9"/>
    </row>
    <row r="106" spans="1:14" ht="12.75" customHeight="1" thickBot="1">
      <c r="A106" s="9"/>
      <c r="B106" s="10" t="s">
        <v>33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 customHeight="1" thickBot="1">
      <c r="A107" s="9"/>
      <c r="B107" s="11"/>
      <c r="C107" s="12"/>
      <c r="D107" s="13" t="s">
        <v>102</v>
      </c>
      <c r="E107" s="13"/>
      <c r="F107" s="14"/>
      <c r="G107" s="15"/>
      <c r="H107" s="16" t="s">
        <v>26</v>
      </c>
      <c r="I107" s="12"/>
      <c r="J107" s="14"/>
      <c r="K107" s="9"/>
      <c r="L107" s="9"/>
      <c r="M107" s="9"/>
      <c r="N107" s="9"/>
    </row>
    <row r="108" spans="1:14" ht="12.75" customHeight="1">
      <c r="A108" s="9"/>
      <c r="B108" s="17"/>
      <c r="C108" s="18"/>
      <c r="D108" s="19" t="s">
        <v>103</v>
      </c>
      <c r="E108" s="107">
        <f>IF((E76-I104)&gt;0,(E76-I104),0)</f>
        <v>1400</v>
      </c>
      <c r="F108" s="21"/>
      <c r="G108" s="22"/>
      <c r="H108" s="19" t="s">
        <v>104</v>
      </c>
      <c r="I108" s="107">
        <f>I76+I102</f>
        <v>17000</v>
      </c>
      <c r="J108" s="21"/>
      <c r="K108" s="9"/>
      <c r="L108" s="9"/>
      <c r="M108" s="9"/>
      <c r="N108" s="9"/>
    </row>
    <row r="109" spans="1:14" ht="12.75" customHeight="1">
      <c r="A109" s="9"/>
      <c r="B109" s="17"/>
      <c r="C109" s="18"/>
      <c r="D109" s="19" t="s">
        <v>106</v>
      </c>
      <c r="E109" s="20">
        <f>IF(I104&lt;E76,E77,E77-I104)</f>
        <v>2000</v>
      </c>
      <c r="F109" s="21"/>
      <c r="G109" s="22"/>
      <c r="H109" s="19" t="s">
        <v>105</v>
      </c>
      <c r="I109" s="107">
        <f>G92*I108</f>
        <v>13600</v>
      </c>
      <c r="J109" s="21"/>
      <c r="K109" s="9"/>
      <c r="L109" s="9"/>
      <c r="M109" s="9"/>
      <c r="N109" s="9"/>
    </row>
    <row r="110" spans="1:14" ht="12.75" customHeight="1">
      <c r="A110" s="9"/>
      <c r="B110" s="17"/>
      <c r="C110" s="18"/>
      <c r="D110" s="19" t="s">
        <v>109</v>
      </c>
      <c r="E110" s="20">
        <f>E78</f>
        <v>7000</v>
      </c>
      <c r="F110" s="21"/>
      <c r="G110" s="22"/>
      <c r="H110" s="19"/>
      <c r="I110" s="20"/>
      <c r="J110" s="21"/>
      <c r="K110" s="9"/>
      <c r="L110" s="9"/>
      <c r="M110" s="9"/>
      <c r="N110" s="9"/>
    </row>
    <row r="111" spans="1:14" ht="12.75" customHeight="1">
      <c r="A111" s="9"/>
      <c r="B111" s="17"/>
      <c r="C111" s="18"/>
      <c r="D111" s="19" t="s">
        <v>21</v>
      </c>
      <c r="E111" s="107">
        <f>I105</f>
        <v>14000</v>
      </c>
      <c r="F111" s="21"/>
      <c r="G111" s="22"/>
      <c r="H111" s="19" t="s">
        <v>22</v>
      </c>
      <c r="I111" s="20">
        <f>I79</f>
        <v>2800</v>
      </c>
      <c r="J111" s="21"/>
      <c r="K111" s="9"/>
      <c r="L111" s="9"/>
      <c r="M111" s="9"/>
      <c r="N111" s="9"/>
    </row>
    <row r="112" spans="1:14" ht="12.75" customHeight="1">
      <c r="A112" s="9"/>
      <c r="B112" s="17"/>
      <c r="C112" s="18"/>
      <c r="D112" s="19" t="s">
        <v>24</v>
      </c>
      <c r="E112" s="20">
        <f>E80</f>
        <v>9000</v>
      </c>
      <c r="F112" s="21"/>
      <c r="G112" s="22"/>
      <c r="H112" s="19"/>
      <c r="I112" s="20"/>
      <c r="J112" s="21"/>
      <c r="K112" s="9"/>
      <c r="L112" s="9"/>
      <c r="M112" s="9"/>
      <c r="N112" s="9"/>
    </row>
    <row r="113" spans="1:14" ht="12.75" customHeight="1" thickBot="1">
      <c r="A113" s="9"/>
      <c r="B113" s="23"/>
      <c r="C113" s="24"/>
      <c r="D113" s="25" t="s">
        <v>23</v>
      </c>
      <c r="E113" s="26">
        <f>SUM(E108:E112)</f>
        <v>33400</v>
      </c>
      <c r="F113" s="27"/>
      <c r="G113" s="28"/>
      <c r="H113" s="25" t="s">
        <v>25</v>
      </c>
      <c r="I113" s="26">
        <f>SUM(I108:I111)</f>
        <v>33400</v>
      </c>
      <c r="J113" s="27"/>
      <c r="K113" s="9"/>
      <c r="L113" s="9"/>
      <c r="M113" s="9"/>
      <c r="N113" s="9"/>
    </row>
    <row r="114" spans="1:14" ht="12.75" customHeight="1" thickBot="1">
      <c r="A114" s="9"/>
      <c r="B114" s="10"/>
      <c r="C114" s="9"/>
      <c r="D114" s="9"/>
      <c r="E114" s="9"/>
      <c r="F114" s="9"/>
      <c r="G114" s="33"/>
      <c r="H114" s="34" t="s">
        <v>43</v>
      </c>
      <c r="I114" s="108">
        <f>I108*G91</f>
        <v>3400</v>
      </c>
      <c r="J114" s="14"/>
      <c r="K114" s="9"/>
      <c r="L114" s="9"/>
      <c r="M114" s="9"/>
      <c r="N114" s="9"/>
    </row>
    <row r="115" spans="1:14" ht="12.75" customHeight="1" thickBot="1">
      <c r="A115" s="9"/>
      <c r="B115" s="10">
        <v>5</v>
      </c>
      <c r="C115" s="9" t="s">
        <v>27</v>
      </c>
      <c r="D115" s="9"/>
      <c r="E115" s="9"/>
      <c r="F115" s="9"/>
      <c r="G115" s="9"/>
      <c r="H115" s="33"/>
      <c r="I115" s="34" t="s">
        <v>60</v>
      </c>
      <c r="J115" s="74">
        <f>(I108+I109)/I111</f>
        <v>10.928571428571429</v>
      </c>
      <c r="K115" s="9"/>
      <c r="L115" s="9"/>
      <c r="M115" s="9"/>
      <c r="N115" s="9"/>
    </row>
    <row r="116" spans="1:14" ht="12.75" customHeight="1" thickBot="1">
      <c r="A116" s="9"/>
      <c r="B116" s="10"/>
      <c r="C116" s="30" t="s">
        <v>107</v>
      </c>
      <c r="D116" s="9"/>
      <c r="E116" s="9"/>
      <c r="F116" s="30" t="s">
        <v>29</v>
      </c>
      <c r="G116" s="32">
        <f>SUM(E108:E109)</f>
        <v>3400</v>
      </c>
      <c r="H116" s="9"/>
      <c r="I116" s="9"/>
      <c r="J116" s="9"/>
      <c r="K116" s="9"/>
      <c r="L116" s="9"/>
      <c r="M116" s="9"/>
      <c r="N116" s="9"/>
    </row>
    <row r="117" spans="1:14" ht="12.75" customHeight="1" thickBot="1">
      <c r="A117" s="9"/>
      <c r="B117" s="10"/>
      <c r="C117" s="30" t="s">
        <v>108</v>
      </c>
      <c r="D117" s="9"/>
      <c r="E117" s="9"/>
      <c r="F117" s="30" t="s">
        <v>30</v>
      </c>
      <c r="G117" s="32">
        <f>G89*I108+G90*I109</f>
        <v>3400</v>
      </c>
      <c r="H117" s="9"/>
      <c r="I117" s="9"/>
      <c r="J117" s="9"/>
      <c r="K117" s="9"/>
      <c r="L117" s="9"/>
      <c r="M117" s="9"/>
      <c r="N117" s="9"/>
    </row>
    <row r="118" spans="1:14" ht="12.75" customHeight="1" thickBot="1">
      <c r="A118" s="9"/>
      <c r="B118" s="10"/>
      <c r="C118" s="30" t="s">
        <v>34</v>
      </c>
      <c r="D118" s="9"/>
      <c r="E118" s="9"/>
      <c r="F118" s="30" t="s">
        <v>73</v>
      </c>
      <c r="G118" s="32">
        <f>SUM(E108:E109)-G89*I108-G90*I109</f>
        <v>0</v>
      </c>
      <c r="H118" s="9"/>
      <c r="I118" s="9"/>
      <c r="J118" s="9"/>
      <c r="K118" s="9"/>
      <c r="L118" s="9"/>
      <c r="M118" s="9"/>
      <c r="N118" s="9"/>
    </row>
    <row r="119" spans="1:14" ht="12.75" customHeight="1" thickBot="1">
      <c r="A119" s="9"/>
      <c r="B119" s="10">
        <v>6</v>
      </c>
      <c r="C119" s="9" t="s">
        <v>28</v>
      </c>
      <c r="D119" s="9"/>
      <c r="E119" s="9"/>
      <c r="F119" s="9"/>
      <c r="G119" s="37" t="s">
        <v>70</v>
      </c>
      <c r="H119" s="37" t="s">
        <v>71</v>
      </c>
      <c r="I119" s="37" t="s">
        <v>72</v>
      </c>
      <c r="J119" s="9"/>
      <c r="K119" s="9"/>
      <c r="L119" s="9"/>
      <c r="M119" s="9"/>
      <c r="N119" s="9"/>
    </row>
    <row r="120" spans="1:14" ht="12.75" customHeight="1" thickBot="1">
      <c r="A120" s="9"/>
      <c r="B120" s="50"/>
      <c r="C120" s="49"/>
      <c r="D120" s="33"/>
      <c r="E120" s="12"/>
      <c r="F120" s="46" t="s">
        <v>104</v>
      </c>
      <c r="G120" s="32">
        <f>I108</f>
        <v>17000</v>
      </c>
      <c r="H120" s="32">
        <f>I76</f>
        <v>10000</v>
      </c>
      <c r="I120" s="32">
        <f>G120-H120</f>
        <v>7000</v>
      </c>
      <c r="J120" s="9"/>
      <c r="K120" s="9"/>
      <c r="L120" s="9"/>
      <c r="M120" s="9"/>
      <c r="N120" s="9"/>
    </row>
    <row r="121" spans="1:14" ht="12.75" customHeight="1" thickBot="1">
      <c r="A121" s="9"/>
      <c r="B121" s="10"/>
      <c r="C121" s="51"/>
      <c r="D121" s="33"/>
      <c r="E121" s="12"/>
      <c r="F121" s="46" t="s">
        <v>105</v>
      </c>
      <c r="G121" s="32">
        <f>I109</f>
        <v>13600</v>
      </c>
      <c r="H121" s="32">
        <f>I77</f>
        <v>8000</v>
      </c>
      <c r="I121" s="32">
        <f>G121-H121</f>
        <v>5600</v>
      </c>
      <c r="J121" s="9"/>
      <c r="K121" s="9"/>
      <c r="L121" s="9"/>
      <c r="M121" s="9"/>
      <c r="N121" s="9"/>
    </row>
    <row r="122" spans="1:14" ht="12.75" customHeight="1" thickBot="1">
      <c r="A122" s="9"/>
      <c r="B122" s="10"/>
      <c r="C122" s="9"/>
      <c r="D122" s="33"/>
      <c r="E122" s="12"/>
      <c r="F122" s="46" t="s">
        <v>51</v>
      </c>
      <c r="G122" s="32">
        <f>I114</f>
        <v>3400</v>
      </c>
      <c r="H122" s="32">
        <f>I82</f>
        <v>2000</v>
      </c>
      <c r="I122" s="32">
        <f>G122-H122</f>
        <v>1400</v>
      </c>
      <c r="J122" s="9"/>
      <c r="K122" s="9"/>
      <c r="L122" s="9"/>
      <c r="M122" s="9"/>
      <c r="N122" s="9"/>
    </row>
    <row r="123" spans="1:14" ht="12.75" customHeight="1" thickBot="1">
      <c r="A123" s="9"/>
      <c r="B123" s="10"/>
      <c r="C123" s="9"/>
      <c r="D123" s="33"/>
      <c r="E123" s="12"/>
      <c r="F123" s="46" t="s">
        <v>58</v>
      </c>
      <c r="G123" s="32">
        <f>SUM(I108:I109)+I114</f>
        <v>34000</v>
      </c>
      <c r="H123" s="32">
        <f>SUM(H120:H122)</f>
        <v>20000</v>
      </c>
      <c r="I123" s="77">
        <f>G123-H123</f>
        <v>14000</v>
      </c>
      <c r="J123" s="9" t="s">
        <v>74</v>
      </c>
      <c r="K123" s="9"/>
      <c r="L123" s="9"/>
      <c r="M123" s="9"/>
      <c r="N123" s="9"/>
    </row>
    <row r="124" spans="1:14" ht="12.75" customHeight="1" thickBot="1">
      <c r="A124" s="9"/>
      <c r="B124" s="10"/>
      <c r="C124" s="9"/>
      <c r="D124" s="18"/>
      <c r="E124" s="18"/>
      <c r="F124" s="19"/>
      <c r="G124" s="20"/>
      <c r="H124" s="20"/>
      <c r="I124" s="20"/>
      <c r="J124" s="9"/>
      <c r="K124" s="9"/>
      <c r="L124" s="9"/>
      <c r="M124" s="9"/>
      <c r="N124" s="9"/>
    </row>
    <row r="125" spans="1:14" ht="12.75" customHeight="1">
      <c r="A125" s="9"/>
      <c r="B125" s="10"/>
      <c r="C125" s="9"/>
      <c r="D125" s="18"/>
      <c r="E125" s="18"/>
      <c r="F125" s="19"/>
      <c r="G125" s="84">
        <f>(1+G91+G92)/(G89+G91+(G90*G92)+G93)</f>
        <v>5</v>
      </c>
      <c r="H125" s="20" t="s">
        <v>77</v>
      </c>
      <c r="I125" s="20"/>
      <c r="J125" s="9"/>
      <c r="K125" s="9"/>
      <c r="L125" s="9"/>
      <c r="M125" s="9"/>
      <c r="N125" s="9"/>
    </row>
    <row r="126" spans="1:14" ht="12.75" customHeight="1" thickBot="1">
      <c r="A126" s="9"/>
      <c r="B126" s="10"/>
      <c r="C126" s="9"/>
      <c r="D126" s="18"/>
      <c r="E126" s="18"/>
      <c r="F126" s="19"/>
      <c r="G126" s="85"/>
      <c r="H126" s="20" t="s">
        <v>78</v>
      </c>
      <c r="I126" s="20"/>
      <c r="J126" s="9"/>
      <c r="K126" s="9"/>
      <c r="L126" s="9"/>
      <c r="M126" s="9"/>
      <c r="N126" s="9"/>
    </row>
    <row r="127" spans="1:14" ht="12.75" customHeight="1" thickBot="1">
      <c r="A127" s="9"/>
      <c r="B127" s="10">
        <v>7</v>
      </c>
      <c r="C127" s="10" t="s">
        <v>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 customHeight="1" thickBot="1">
      <c r="A128" s="9"/>
      <c r="B128" s="10"/>
      <c r="C128" s="10"/>
      <c r="D128" s="9"/>
      <c r="E128" s="9"/>
      <c r="F128" s="9"/>
      <c r="G128" s="53" t="s">
        <v>62</v>
      </c>
      <c r="H128" s="53" t="s">
        <v>1</v>
      </c>
      <c r="I128" s="53" t="s">
        <v>2</v>
      </c>
      <c r="J128" s="96" t="s">
        <v>9</v>
      </c>
      <c r="K128" s="96"/>
      <c r="L128" s="96"/>
      <c r="M128" s="9"/>
      <c r="N128" s="9"/>
    </row>
    <row r="129" spans="1:14" ht="12.75" customHeight="1" thickBot="1">
      <c r="A129" s="9"/>
      <c r="B129" s="10"/>
      <c r="C129" s="30" t="s">
        <v>107</v>
      </c>
      <c r="D129" s="32">
        <f>T29</f>
        <v>200</v>
      </c>
      <c r="E129" s="9" t="s">
        <v>80</v>
      </c>
      <c r="F129" s="9"/>
      <c r="G129" s="78">
        <f>(G89*I76+G90*I77)</f>
        <v>2000</v>
      </c>
      <c r="H129" s="32">
        <f>(E76+E77)-D129</f>
        <v>4600</v>
      </c>
      <c r="I129" s="32">
        <f>H129-G129</f>
        <v>2600</v>
      </c>
      <c r="J129" s="97">
        <f>G125*I129</f>
        <v>13000</v>
      </c>
      <c r="K129" s="98"/>
      <c r="L129" s="99"/>
      <c r="M129" s="9"/>
      <c r="N129" s="9"/>
    </row>
    <row r="130" spans="1:14" ht="12.75" customHeight="1" thickBot="1">
      <c r="A130" s="9"/>
      <c r="B130" s="10"/>
      <c r="C130" s="30" t="s">
        <v>108</v>
      </c>
      <c r="D130" s="32">
        <f>T30</f>
        <v>300</v>
      </c>
      <c r="E130" s="9" t="s">
        <v>81</v>
      </c>
      <c r="F130" s="9"/>
      <c r="G130" s="78">
        <f>G89*I76+G90*I77</f>
        <v>2000</v>
      </c>
      <c r="H130" s="32">
        <f>E76+E77+D130</f>
        <v>5100</v>
      </c>
      <c r="I130" s="32">
        <f>H130-G130</f>
        <v>3100</v>
      </c>
      <c r="J130" s="97">
        <f>G125*I130</f>
        <v>15500</v>
      </c>
      <c r="K130" s="98"/>
      <c r="L130" s="99"/>
      <c r="M130" s="9"/>
      <c r="N130" s="9"/>
    </row>
    <row r="131" spans="1:14" ht="12.75" customHeight="1" thickBot="1">
      <c r="A131" s="9"/>
      <c r="B131" s="10">
        <v>8</v>
      </c>
      <c r="C131" s="10" t="s">
        <v>35</v>
      </c>
      <c r="D131" s="9"/>
      <c r="E131" s="30"/>
      <c r="F131" s="31"/>
      <c r="G131" s="9"/>
      <c r="H131" s="9"/>
      <c r="I131" s="9"/>
      <c r="J131" s="31"/>
      <c r="K131" s="9"/>
      <c r="L131" s="9"/>
      <c r="M131" s="9"/>
      <c r="N131" s="9"/>
    </row>
    <row r="132" spans="1:15" ht="12.75" customHeight="1" thickBot="1">
      <c r="A132" s="9"/>
      <c r="B132" s="9"/>
      <c r="C132" s="53" t="s">
        <v>36</v>
      </c>
      <c r="D132" s="40" t="s">
        <v>37</v>
      </c>
      <c r="E132" s="53" t="s">
        <v>15</v>
      </c>
      <c r="F132" s="9"/>
      <c r="G132" s="53" t="s">
        <v>16</v>
      </c>
      <c r="H132" s="53" t="s">
        <v>18</v>
      </c>
      <c r="I132" s="53" t="s">
        <v>79</v>
      </c>
      <c r="J132" s="91" t="s">
        <v>11</v>
      </c>
      <c r="K132" s="92"/>
      <c r="L132" s="93"/>
      <c r="M132" s="9"/>
      <c r="N132" s="9"/>
      <c r="O132" s="9"/>
    </row>
    <row r="133" spans="1:16" ht="12.75" customHeight="1" thickBot="1">
      <c r="A133" s="9"/>
      <c r="B133" s="30" t="s">
        <v>107</v>
      </c>
      <c r="C133" s="39">
        <f>T31</f>
        <v>0.08</v>
      </c>
      <c r="D133" s="39">
        <f>T32</f>
        <v>0.1</v>
      </c>
      <c r="E133" s="101">
        <f>C133*$I$6+D133*$I$7</f>
        <v>1600</v>
      </c>
      <c r="F133" s="9"/>
      <c r="G133" s="100">
        <f>$E$6+$E$7</f>
        <v>4800</v>
      </c>
      <c r="H133" s="102">
        <f>G133-E133</f>
        <v>3200</v>
      </c>
      <c r="I133" s="39">
        <f>(1+$G$91+$G$92)/(C133+$G$91+(D133*$G$92)+$G$93)</f>
        <v>5.5555555555555545</v>
      </c>
      <c r="J133" s="94">
        <f>H133*I133</f>
        <v>17777.777777777774</v>
      </c>
      <c r="K133" s="95"/>
      <c r="L133" s="95"/>
      <c r="M133" s="9"/>
      <c r="N133" s="9"/>
      <c r="O133" s="9"/>
      <c r="P133" s="9"/>
    </row>
    <row r="134" spans="1:16" ht="12.75" customHeight="1" thickBot="1">
      <c r="A134" s="9"/>
      <c r="B134" s="30" t="s">
        <v>108</v>
      </c>
      <c r="C134" s="39">
        <f>T33</f>
        <v>0.06</v>
      </c>
      <c r="D134" s="39">
        <f>T34</f>
        <v>0.08</v>
      </c>
      <c r="E134" s="101">
        <f>C134*$I$6+D134*$I$7</f>
        <v>1240</v>
      </c>
      <c r="F134" s="9"/>
      <c r="G134" s="100">
        <f>$E$6+$E$7</f>
        <v>4800</v>
      </c>
      <c r="H134" s="102">
        <f>G134-E134</f>
        <v>3560</v>
      </c>
      <c r="I134" s="39">
        <f>(1+$G$91+$G$92)/(C134+$G$91+(D134*$G$92)+$G$93)</f>
        <v>6.172839506172839</v>
      </c>
      <c r="J134" s="94">
        <f>H134*I134</f>
        <v>21975.30864197531</v>
      </c>
      <c r="K134" s="95"/>
      <c r="L134" s="95"/>
      <c r="M134" s="9"/>
      <c r="N134" s="9"/>
      <c r="O134" s="9"/>
      <c r="P134" s="9"/>
    </row>
    <row r="135" spans="1:16" ht="12.75" customHeight="1" thickBot="1">
      <c r="A135" s="9"/>
      <c r="B135" s="30" t="s">
        <v>34</v>
      </c>
      <c r="C135" s="39">
        <f>T35</f>
        <v>0.05</v>
      </c>
      <c r="D135" s="39">
        <f>T36</f>
        <v>0.06</v>
      </c>
      <c r="E135" s="101">
        <f>C135*$I$6+D135*$I$7</f>
        <v>980</v>
      </c>
      <c r="F135" s="9"/>
      <c r="G135" s="100">
        <f>$E$6+$E$7</f>
        <v>4800</v>
      </c>
      <c r="H135" s="102">
        <f>G135-E135</f>
        <v>3820</v>
      </c>
      <c r="I135" s="39">
        <f>(1+$G$91+$G$92)/(C135+$G$91+(D135*$G$92)+$G$93)</f>
        <v>6.7114093959731544</v>
      </c>
      <c r="J135" s="94">
        <f>H135*I135</f>
        <v>25637.58389261745</v>
      </c>
      <c r="K135" s="95"/>
      <c r="L135" s="95"/>
      <c r="M135" s="9"/>
      <c r="N135" s="9"/>
      <c r="O135" s="9"/>
      <c r="P135" s="9"/>
    </row>
    <row r="136" spans="1:15" ht="12.75" customHeight="1" thickBot="1">
      <c r="A136" s="9"/>
      <c r="B136" s="30" t="s">
        <v>38</v>
      </c>
      <c r="C136" s="39">
        <f>T37</f>
        <v>0.04</v>
      </c>
      <c r="D136" s="39">
        <f>T38</f>
        <v>0.04</v>
      </c>
      <c r="E136" s="101">
        <f>C136*$I$6+D136*$I$7</f>
        <v>720</v>
      </c>
      <c r="F136" s="9"/>
      <c r="G136" s="100">
        <f>$E$6+$E$7</f>
        <v>4800</v>
      </c>
      <c r="H136" s="102">
        <f>G136-E136</f>
        <v>4080</v>
      </c>
      <c r="I136" s="39">
        <f>(1+$G$91+$G$92)/(C136+$G$91+(D136*$G$92)+$G$93)</f>
        <v>7.352941176470588</v>
      </c>
      <c r="J136" s="94">
        <f>H136*I136</f>
        <v>30000</v>
      </c>
      <c r="K136" s="95"/>
      <c r="L136" s="95"/>
      <c r="M136" s="9"/>
      <c r="N136" s="9"/>
      <c r="O136" s="9"/>
    </row>
    <row r="137" spans="1:15" ht="12.75" customHeight="1" thickBot="1">
      <c r="A137" s="9"/>
      <c r="B137" s="30" t="s">
        <v>39</v>
      </c>
      <c r="C137" s="39">
        <f>T39</f>
        <v>0.03</v>
      </c>
      <c r="D137" s="39">
        <f>T40</f>
        <v>0.02</v>
      </c>
      <c r="E137" s="101">
        <f>C137*$I$6+D137*$I$7</f>
        <v>460</v>
      </c>
      <c r="F137" s="9"/>
      <c r="G137" s="100">
        <f>$E$6+$E$7</f>
        <v>4800</v>
      </c>
      <c r="H137" s="102">
        <f>G137-E137</f>
        <v>4340</v>
      </c>
      <c r="I137" s="39">
        <f>(1+$G$91+$G$92)/(C137+$G$91+(D137*$G$92)+$G$93)</f>
        <v>8.130081300813009</v>
      </c>
      <c r="J137" s="94">
        <f>H137*I137</f>
        <v>35284.55284552846</v>
      </c>
      <c r="K137" s="95"/>
      <c r="L137" s="95"/>
      <c r="M137" s="9"/>
      <c r="N137" s="9"/>
      <c r="O137" s="9"/>
    </row>
    <row r="138" spans="1:15" ht="12.75" customHeight="1" thickBot="1">
      <c r="A138" s="9"/>
      <c r="B138" s="30" t="s">
        <v>40</v>
      </c>
      <c r="C138" s="39">
        <f>T41</f>
        <v>0.02</v>
      </c>
      <c r="D138" s="39">
        <f>T42</f>
        <v>0.01</v>
      </c>
      <c r="E138" s="101">
        <f>C138*$I$6+D138*$I$7</f>
        <v>280</v>
      </c>
      <c r="F138" s="9"/>
      <c r="G138" s="100">
        <f>$E$6+$E$7</f>
        <v>4800</v>
      </c>
      <c r="H138" s="102">
        <f>G138-E138</f>
        <v>4520</v>
      </c>
      <c r="I138" s="39">
        <f>(1+$G$91+$G$92)/(C138+$G$91+(D138*$G$92)+$G$93)</f>
        <v>8.771929824561402</v>
      </c>
      <c r="J138" s="94">
        <f>H138*I138</f>
        <v>39649.12280701754</v>
      </c>
      <c r="K138" s="95"/>
      <c r="L138" s="95"/>
      <c r="M138" s="9"/>
      <c r="N138" s="9"/>
      <c r="O138" s="9"/>
    </row>
    <row r="139" spans="1:14" ht="12.75" customHeight="1">
      <c r="A139" s="9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 customHeight="1">
      <c r="A140" s="9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 customHeight="1">
      <c r="A141" s="9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 customHeight="1">
      <c r="A142" s="9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 customHeight="1">
      <c r="A143" s="9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 customHeight="1">
      <c r="A144" s="9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 customHeight="1">
      <c r="A145" s="9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 customHeight="1">
      <c r="A146" s="9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3:14" ht="12.75" customHeight="1">
      <c r="M147" s="9"/>
      <c r="N147" s="9"/>
    </row>
    <row r="148" spans="13:14" ht="12.75" customHeight="1">
      <c r="M148" s="9"/>
      <c r="N148" s="9"/>
    </row>
    <row r="149" spans="13:14" ht="12.75" customHeight="1">
      <c r="M149" s="9"/>
      <c r="N149" s="9"/>
    </row>
    <row r="150" spans="13:14" ht="12">
      <c r="M150" s="9"/>
      <c r="N150" s="9"/>
    </row>
    <row r="151" spans="3:14" ht="12.75">
      <c r="C151" s="2"/>
      <c r="M151" s="9"/>
      <c r="N151" s="9"/>
    </row>
    <row r="152" ht="12.75"/>
    <row r="153" ht="12"/>
    <row r="154" ht="10.5"/>
    <row r="155" ht="10.5"/>
    <row r="156" ht="12.75">
      <c r="P156" s="9"/>
    </row>
    <row r="157" ht="12.75">
      <c r="O157" s="9"/>
    </row>
  </sheetData>
  <mergeCells count="23">
    <mergeCell ref="J137:L137"/>
    <mergeCell ref="J138:L138"/>
    <mergeCell ref="J132:L132"/>
    <mergeCell ref="J129:L129"/>
    <mergeCell ref="J130:L130"/>
    <mergeCell ref="J128:L128"/>
    <mergeCell ref="J57:L57"/>
    <mergeCell ref="J61:L61"/>
    <mergeCell ref="J133:L133"/>
    <mergeCell ref="J134:L134"/>
    <mergeCell ref="J135:L135"/>
    <mergeCell ref="J136:L136"/>
    <mergeCell ref="J67:L67"/>
    <mergeCell ref="J58:L58"/>
    <mergeCell ref="J59:L59"/>
    <mergeCell ref="J62:L62"/>
    <mergeCell ref="J63:L63"/>
    <mergeCell ref="J64:L64"/>
    <mergeCell ref="J65:L65"/>
    <mergeCell ref="J66:L66"/>
    <mergeCell ref="G28:G29"/>
    <mergeCell ref="G54:G55"/>
    <mergeCell ref="G99:G100"/>
  </mergeCells>
  <printOptions/>
  <pageMargins left="0.3" right="0.3" top="0.7" bottom="0.7" header="0.5" footer="0.5"/>
  <pageSetup orientation="portrait" paperSize="9" scale="75"/>
  <headerFooter alignWithMargins="0">
    <oddFooter>&amp;CPage &amp;P</oddFooter>
  </headerFooter>
  <legacyDrawing r:id="rId5"/>
  <oleObjects>
    <oleObject progId="Equation.3" shapeId="789976" r:id="rId1"/>
    <oleObject progId="Equation.3" shapeId="978560" r:id="rId2"/>
    <oleObject progId="Equation.3" shapeId="1238865" r:id="rId3"/>
    <oleObject progId="Equation.3" shapeId="12388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cp:lastPrinted>2013-10-03T17:57:22Z</cp:lastPrinted>
  <dcterms:created xsi:type="dcterms:W3CDTF">1998-11-21T23:01:41Z</dcterms:created>
  <dcterms:modified xsi:type="dcterms:W3CDTF">2013-10-03T18:27:58Z</dcterms:modified>
  <cp:category/>
  <cp:version/>
  <cp:contentType/>
  <cp:contentStatus/>
</cp:coreProperties>
</file>