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3300" windowHeight="13860" tabRatio="1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<sst xmlns="http://schemas.openxmlformats.org/spreadsheetml/2006/main" count="177" uniqueCount="154">
  <si>
    <t>different from a standardized capital reserve requirement as set by a central bank or by</t>
  </si>
  <si>
    <t>an international standard such as the tier reserve requirements of the Basle Accords of 1988.</t>
  </si>
  <si>
    <t xml:space="preserve">While VAR models represent an important step from simple capital reserve models, it should </t>
  </si>
  <si>
    <t xml:space="preserve">be kept in mind that VAR estimates depend on the intertemporal stability of transition </t>
  </si>
  <si>
    <t>probabilities as well as on the normality of the underlying probability distribution.  VAR may</t>
  </si>
  <si>
    <t>not capture the effects of asymmetric information arising the presence of moral hazard or</t>
  </si>
  <si>
    <t xml:space="preserve">adverse selection.  </t>
  </si>
  <si>
    <t>rates on defaulted loans, and credit spreads and yields in the bond (or loan) market.</t>
  </si>
  <si>
    <t>The CreditMetrics Approach to Loan Valuation Revisions</t>
  </si>
  <si>
    <t xml:space="preserve">     CreditMetrics, a public research arm of J.P. Morgan, has developed an approach to VAR</t>
  </si>
  <si>
    <t xml:space="preserve"> in debt and equity markets.  We consider here a debt example.</t>
  </si>
  <si>
    <t>AAA</t>
  </si>
  <si>
    <t>AA</t>
  </si>
  <si>
    <t>A</t>
  </si>
  <si>
    <t>BBB</t>
  </si>
  <si>
    <t>BB</t>
  </si>
  <si>
    <t>B</t>
  </si>
  <si>
    <t>CCC</t>
  </si>
  <si>
    <t>Default</t>
  </si>
  <si>
    <t>Total</t>
  </si>
  <si>
    <t>Query Standard Probability (QSP)</t>
  </si>
  <si>
    <t xml:space="preserve">P. LeBel    </t>
  </si>
  <si>
    <t>Query Standard Deviation (QSD)</t>
  </si>
  <si>
    <t>Our initial focus is on single asset VAR models.</t>
  </si>
  <si>
    <r>
      <t>Source</t>
    </r>
    <r>
      <rPr>
        <sz val="9"/>
        <rFont val="Helv"/>
        <family val="0"/>
      </rPr>
      <t>:  Adapted from CreditMetrics-Technical Document, J.P. Morgan, April 2, 1997, p. 11</t>
    </r>
  </si>
  <si>
    <t>Rating</t>
  </si>
  <si>
    <t>Bond Categories, Interest Rates, and Ratings Transition Probabilities</t>
  </si>
  <si>
    <t>Query Standard Probability, Query Standard Deviation, and Value at Risk</t>
  </si>
  <si>
    <t>a. Actual distribution 5% level approximated by 9.4%=6%+1.5%+1.2%+.7%</t>
  </si>
  <si>
    <t>b. Actual distribution 1% level by 3.4%=1.5%+1.2%+.70%</t>
  </si>
  <si>
    <t xml:space="preserve">     Differences in the transition probability distribution create a bias in terms of the actual VAR, </t>
  </si>
  <si>
    <t>as is shown in the above figure.</t>
  </si>
  <si>
    <t xml:space="preserve">     What implications derive from the VAR calculations?  First is that a VAR estimate for an asset </t>
  </si>
  <si>
    <t xml:space="preserve">provides a benchmark standard for the level of required capital, or reserves.  This may be quite </t>
  </si>
  <si>
    <t>Remaining years on loan</t>
  </si>
  <si>
    <t>Value At Risk Models</t>
  </si>
  <si>
    <t>(Example from Anthony Saunders, "The VAR Approach",</t>
  </si>
  <si>
    <t>The Term Structure of Interest Rates</t>
  </si>
  <si>
    <r>
      <t xml:space="preserve"> in </t>
    </r>
    <r>
      <rPr>
        <i/>
        <sz val="9"/>
        <color indexed="8"/>
        <rFont val="Helv"/>
        <family val="0"/>
      </rPr>
      <t>Credit Risk Measurement</t>
    </r>
    <r>
      <rPr>
        <sz val="9"/>
        <color indexed="8"/>
        <rFont val="Helv"/>
        <family val="0"/>
      </rPr>
      <t>, New York:  John Wiley and Sons, 1999, pp. 37-57)</t>
    </r>
  </si>
  <si>
    <t xml:space="preserve">     Value at Risk (VAR) models measure the maximum loss (in value) on a given asset or liability over a given </t>
  </si>
  <si>
    <t>time period at a given confidence level (e.g., 95%, 97.5%, 99%).  Most VAR models, like those based on</t>
  </si>
  <si>
    <t xml:space="preserve">earnings at risk, rely on an underlying distribution of returns to generate explicit potential loss values.  </t>
  </si>
  <si>
    <t>©2002</t>
  </si>
  <si>
    <t>B =</t>
  </si>
  <si>
    <t>Example:</t>
  </si>
  <si>
    <t>Current equity value</t>
  </si>
  <si>
    <t>Standard Deviation</t>
  </si>
  <si>
    <t>Query Standard Probability</t>
  </si>
  <si>
    <t>VAR =</t>
  </si>
  <si>
    <t xml:space="preserve">percent loss in equity?  First, derive the corresponding </t>
  </si>
  <si>
    <t>normal standard deviation associated with a given probability.  Then multiply the corresponding</t>
  </si>
  <si>
    <t>normalized standard deviation times the standard deviation of an asset and subtract this product</t>
  </si>
  <si>
    <t>from the current asset value (e.g., current equity value).</t>
  </si>
  <si>
    <t>Adjusted Value =</t>
  </si>
  <si>
    <t>VAR</t>
  </si>
  <si>
    <t>QSP</t>
  </si>
  <si>
    <t>QSD</t>
  </si>
  <si>
    <t>QSP =</t>
  </si>
  <si>
    <t>QSD =</t>
  </si>
  <si>
    <t>Query Standad Deviation</t>
  </si>
  <si>
    <t>Value at Risk</t>
  </si>
  <si>
    <t xml:space="preserve">What is the value at risk(VAR) of a </t>
  </si>
  <si>
    <t>Assessing VAR models:</t>
  </si>
  <si>
    <t>The current market value of a loan is not directly observable because most loans are not traded.</t>
  </si>
  <si>
    <t>Possible solution:  create a secondary market in loans.</t>
  </si>
  <si>
    <t>If the current market value of a loan is not directly observable, there is no time series on which</t>
  </si>
  <si>
    <t>The lower the query standard probability, the higher will be the query standard deviation, and the higher the VAR.</t>
  </si>
  <si>
    <t>Trans.Prob.</t>
  </si>
  <si>
    <t>As with other models, the normality assumption of returns creates potential bias in small samples.</t>
  </si>
  <si>
    <t>Loans tend to have highly truncated upside returns and long downside risks., i.e., they are asymmetric.</t>
  </si>
  <si>
    <t>Existing approaches involve compiling data on a borrower's credit rating (credit scoring), on the</t>
  </si>
  <si>
    <t>probability that a rating will change in the next year (a rating transition probability matrix), recovery</t>
  </si>
  <si>
    <t xml:space="preserve">risk spreads or premiums on a loan's remaining cash flows, and thus, on the implied market (or present) </t>
  </si>
  <si>
    <t>value of a loan.  If a loan is downgraded, the required credit spread premium should rise, while an upgrade</t>
  </si>
  <si>
    <t>produces the opposite effect.</t>
  </si>
  <si>
    <t>Transition probabilities illustrate the likelihood of a benchmark bond moving from its base level to either</t>
  </si>
  <si>
    <t xml:space="preserve">     Let us now examine the effect of different bond ratings on the present value of a remaining loan.</t>
  </si>
  <si>
    <t>Suppose now that we have the following information on a benchmark bond whose current value, coupon rate,</t>
  </si>
  <si>
    <t>Table 1</t>
  </si>
  <si>
    <t>Table 2</t>
  </si>
  <si>
    <t>Table 3</t>
  </si>
  <si>
    <t>T-Bonds</t>
  </si>
  <si>
    <t>AAA Bonds</t>
  </si>
  <si>
    <t>AA Bonds</t>
  </si>
  <si>
    <t>A Bonds</t>
  </si>
  <si>
    <t>BBB Bonds</t>
  </si>
  <si>
    <t>BB Bonds</t>
  </si>
  <si>
    <t>B Bonds</t>
  </si>
  <si>
    <t>CCC Bonds</t>
  </si>
  <si>
    <t>Default Bonds</t>
  </si>
  <si>
    <t>Rate</t>
  </si>
  <si>
    <t>Category</t>
  </si>
  <si>
    <t xml:space="preserve">     We now illustrate how bond ratings are used in conjunction with the term structure of interest rates to</t>
  </si>
  <si>
    <t>derive the corresponding VAR.  Consider a relatively riskless asset such as a T-bond.  In the absence of</t>
  </si>
  <si>
    <t>risk, for various time horizons, the yield curve portrays the underlying rate of discount.  Usually the yield</t>
  </si>
  <si>
    <t>curve will be upward sloping, although inverted yield curves can occur in the presence of expected declines</t>
  </si>
  <si>
    <t>in interest rates that are reflective of current and evolving economic conditions.</t>
  </si>
  <si>
    <t xml:space="preserve">     Once one introduces risky assets such as bank loans and commercial bonds, one expects that for any</t>
  </si>
  <si>
    <t>given time horizon, the corresponding yield will be higher.  For our present purposes, we will assume</t>
  </si>
  <si>
    <t>a monotonic relationship, I.e., for a given time horizon and a given bond category, the term interest rate</t>
  </si>
  <si>
    <t>will be proportionately higher by the ratio of the corresponding T-bond rate to the period 0 rate.</t>
  </si>
  <si>
    <t xml:space="preserve">     Consider the term structure of interest rates in Table 3.  If T-Bonds have a current rate of 3 percent and</t>
  </si>
  <si>
    <t>to calculate the standard deviation of its value.</t>
  </si>
  <si>
    <t>Interest Rate</t>
  </si>
  <si>
    <t>Variance =</t>
  </si>
  <si>
    <t>C =</t>
  </si>
  <si>
    <t>Current coupon payment</t>
  </si>
  <si>
    <t>i =</t>
  </si>
  <si>
    <t>t =</t>
  </si>
  <si>
    <t>Existing value of a loan</t>
  </si>
  <si>
    <t>Current interest rate</t>
  </si>
  <si>
    <t>VAR:</t>
  </si>
  <si>
    <t>Standard Normal Distribution</t>
  </si>
  <si>
    <t>Actual Distribution</t>
  </si>
  <si>
    <t xml:space="preserve">and interest rate are given below.  The coupon payment is the same, whose stream and end-term principal </t>
  </si>
  <si>
    <t>we discount using the term structure of interest rates as present worth factors.</t>
  </si>
  <si>
    <t>Using the term structure of interest profile in Table 3 above, we derive the corresponding present value of</t>
  </si>
  <si>
    <t>PWF</t>
  </si>
  <si>
    <t>bond assets using the term structure of rates as present worth factors (PWF):</t>
  </si>
  <si>
    <t>Coupon (+ end Principal)</t>
  </si>
  <si>
    <t>Table 4</t>
  </si>
  <si>
    <t>Present Value of a T-Bond</t>
  </si>
  <si>
    <t>Annual Present Values</t>
  </si>
  <si>
    <t>Table 5</t>
  </si>
  <si>
    <t xml:space="preserve">     From Table 3, we now make the same calculations for each category of commercial debt.</t>
  </si>
  <si>
    <t>Present Values of Various Grades of Benchmark Commercial Debt</t>
  </si>
  <si>
    <t>Asset Present Value (PV) =</t>
  </si>
  <si>
    <t>PV</t>
  </si>
  <si>
    <t xml:space="preserve">     The present values (PV) in the right-hand column reflect the effect of differential interest rates of various</t>
  </si>
  <si>
    <t>bond rating categories.</t>
  </si>
  <si>
    <t xml:space="preserve">     Let us now integrate the role of interest rates and bond ratings within a VAR framework.  To do so, we</t>
  </si>
  <si>
    <t>generate a probability distribution of present values, whose standard deviation is then used to calculate</t>
  </si>
  <si>
    <t>the corresponding  VAR.</t>
  </si>
  <si>
    <t>Table 6</t>
  </si>
  <si>
    <t>VAR Calculations for a Benchmark Loan</t>
  </si>
  <si>
    <t>PV Loan</t>
  </si>
  <si>
    <t>Prob.PV</t>
  </si>
  <si>
    <t>C</t>
  </si>
  <si>
    <t>D</t>
  </si>
  <si>
    <t>E</t>
  </si>
  <si>
    <t xml:space="preserve">  = AxB</t>
  </si>
  <si>
    <t>Weighted Mean PV =</t>
  </si>
  <si>
    <t>Difference</t>
  </si>
  <si>
    <t>Difference^2</t>
  </si>
  <si>
    <t>St.Deviation =</t>
  </si>
  <si>
    <t xml:space="preserve"> =B-Mean PV</t>
  </si>
  <si>
    <t xml:space="preserve">  =(D)^2</t>
  </si>
  <si>
    <t>a year-1 rate of 3.72 percent, we derive the year-1 rate for AAA bonds as 1.0891.  We do this as follows:</t>
  </si>
  <si>
    <t xml:space="preserve"> Of course, for actual grades</t>
  </si>
  <si>
    <t>of bonds, the spread of yields will vary according to market conditions and perceived levels of risk.</t>
  </si>
  <si>
    <t>for a Hypothetical Benchmark BBB Bond</t>
  </si>
  <si>
    <t xml:space="preserve">an upgrade or a downgrade.  These transition probabilities are derived by industry analysts based on </t>
  </si>
  <si>
    <t>credit scoring systems, the level and volatility of earnings over time, and, where available, observed</t>
  </si>
  <si>
    <t>changes in volatility of a firm's equity capital share prices. Changes in ratings translate into the required credit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</si>
</sst>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%"/>
    <numFmt numFmtId="166" formatCode="&quot;$&quot;#,##0.000000000000"/>
    <numFmt numFmtId="167" formatCode="0.0000"/>
    <numFmt numFmtId="168" formatCode="&quot;$&quot;#,##0"/>
    <numFmt numFmtId="169" formatCode="0.\ "/>
    <numFmt numFmtId="170" formatCode="#,##0.0000"/>
    <numFmt numFmtId="171" formatCode="0.0000%"/>
    <numFmt numFmtId="172" formatCode="0.000%"/>
    <numFmt numFmtId="173" formatCode="0.00000"/>
    <numFmt numFmtId="174" formatCode="#,##0.00000"/>
    <numFmt numFmtId="175" formatCode="0.0000000000"/>
    <numFmt numFmtId="176" formatCode="0.000000"/>
    <numFmt numFmtId="177" formatCode="0.000000000000000%"/>
    <numFmt numFmtId="178" formatCode="0.000000000000000"/>
    <numFmt numFmtId="179" formatCode="&quot;$&quot;#,##0.0000"/>
    <numFmt numFmtId="180" formatCode="\=\ \(&quot;$&quot;#,##0.00"/>
    <numFmt numFmtId="181" formatCode="\(0.0000\)\x"/>
    <numFmt numFmtId="182" formatCode="\(&quot;$&quot;#,##0.00\)"/>
    <numFmt numFmtId="183" formatCode="&quot;$&quot;#,##0.00\)"/>
    <numFmt numFmtId="184" formatCode="\(0.00\)\x"/>
    <numFmt numFmtId="185" formatCode="0.000"/>
    <numFmt numFmtId="186" formatCode="0.0000\ \="/>
    <numFmt numFmtId="187" formatCode="\(0.0000\÷"/>
    <numFmt numFmtId="188" formatCode="0.0000\)\x"/>
    <numFmt numFmtId="189" formatCode="&quot;$&quot;#,##0.00\a"/>
    <numFmt numFmtId="190" formatCode="&quot;$&quot;#,##0.00\b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"/>
      <color indexed="8"/>
      <name val="Helv"/>
      <family val="0"/>
    </font>
    <font>
      <i/>
      <sz val="9"/>
      <color indexed="8"/>
      <name val="Helv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12"/>
      <name val="Bookman Old Style"/>
      <family val="0"/>
    </font>
    <font>
      <sz val="8.5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2"/>
      <name val="Helv"/>
      <family val="0"/>
    </font>
    <font>
      <sz val="10.5"/>
      <name val="Helv"/>
      <family val="0"/>
    </font>
    <font>
      <b/>
      <sz val="12"/>
      <color indexed="8"/>
      <name val="Helv"/>
      <family val="0"/>
    </font>
    <font>
      <sz val="9.5"/>
      <name val="Helv"/>
      <family val="0"/>
    </font>
    <font>
      <b/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164" fontId="4" fillId="0" borderId="6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183" fontId="4" fillId="0" borderId="0" xfId="0" applyNumberFormat="1" applyFont="1" applyAlignment="1">
      <alignment/>
    </xf>
    <xf numFmtId="10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0" fontId="16" fillId="0" borderId="4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9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4" xfId="0" applyFont="1" applyBorder="1" applyAlignment="1">
      <alignment horizontal="center"/>
    </xf>
    <xf numFmtId="167" fontId="4" fillId="0" borderId="4" xfId="0" applyNumberFormat="1" applyFont="1" applyBorder="1" applyAlignment="1">
      <alignment/>
    </xf>
    <xf numFmtId="186" fontId="4" fillId="0" borderId="5" xfId="0" applyNumberFormat="1" applyFont="1" applyBorder="1" applyAlignment="1">
      <alignment/>
    </xf>
    <xf numFmtId="187" fontId="4" fillId="0" borderId="9" xfId="0" applyNumberFormat="1" applyFont="1" applyBorder="1" applyAlignment="1">
      <alignment/>
    </xf>
    <xf numFmtId="188" fontId="4" fillId="0" borderId="9" xfId="0" applyNumberFormat="1" applyFont="1" applyBorder="1" applyAlignment="1">
      <alignment/>
    </xf>
    <xf numFmtId="167" fontId="4" fillId="0" borderId="6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64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89" fontId="4" fillId="0" borderId="4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ctedDefaultFrequency1.xls Chart 1" xfId="21"/>
    <cellStyle name="Normal_ExpectedDefaultFrequency1.xls Chart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Value At Risk Under Alternative Levels of Risk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"/>
          <c:y val="0.145"/>
          <c:w val="0.98375"/>
          <c:h val="0.70375"/>
        </c:manualLayout>
      </c:layout>
      <c:lineChart>
        <c:grouping val="standard"/>
        <c:varyColors val="0"/>
        <c:ser>
          <c:idx val="1"/>
          <c:order val="0"/>
          <c:tx>
            <c:v>Query Standard Deviation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Sheet1!$E$21:$E$30</c:f>
              <c:numCache/>
            </c:numRef>
          </c:cat>
          <c:val>
            <c:numRef>
              <c:f>Sheet1!$F$21:$F$30</c:f>
              <c:numCache/>
            </c:numRef>
          </c:val>
          <c:smooth val="0"/>
        </c:ser>
        <c:ser>
          <c:idx val="2"/>
          <c:order val="1"/>
          <c:tx>
            <c:v>Value At Risk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Sheet1!$E$21:$E$30</c:f>
              <c:numCache/>
            </c:numRef>
          </c:cat>
          <c:val>
            <c:numRef>
              <c:f>Sheet1!$G$21:$G$30</c:f>
              <c:numCache/>
            </c:numRef>
          </c:val>
          <c:smooth val="0"/>
        </c:ser>
        <c:marker val="1"/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9319384"/>
        <c:crosses val="autoZero"/>
        <c:auto val="1"/>
        <c:lblOffset val="100"/>
        <c:noMultiLvlLbl val="0"/>
      </c:catAx>
      <c:valAx>
        <c:axId val="59319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1404758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896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Term Structure of Interest Rates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75"/>
          <c:y val="0.135"/>
          <c:w val="0.9665"/>
          <c:h val="0.7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Sheet1!$D$102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Sheet1!$E$102:$I$102</c:f>
              <c:numCache/>
            </c:numRef>
          </c:yVal>
          <c:smooth val="0"/>
        </c:ser>
        <c:ser>
          <c:idx val="1"/>
          <c:order val="1"/>
          <c:tx>
            <c:strRef>
              <c:f>Sheet1!$D$103</c:f>
              <c:strCache>
                <c:ptCount val="1"/>
                <c:pt idx="0">
                  <c:v>AAA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Sheet1!$E$103:$I$103</c:f>
              <c:numCache/>
            </c:numRef>
          </c:yVal>
          <c:smooth val="0"/>
        </c:ser>
        <c:ser>
          <c:idx val="2"/>
          <c:order val="2"/>
          <c:tx>
            <c:strRef>
              <c:f>Sheet1!$D$104</c:f>
              <c:strCache>
                <c:ptCount val="1"/>
                <c:pt idx="0">
                  <c:v>AA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Sheet1!$E$104:$I$104</c:f>
              <c:numCache/>
            </c:numRef>
          </c:yVal>
          <c:smooth val="0"/>
        </c:ser>
        <c:ser>
          <c:idx val="3"/>
          <c:order val="3"/>
          <c:tx>
            <c:strRef>
              <c:f>Sheet1!$D$105</c:f>
              <c:strCache>
                <c:ptCount val="1"/>
                <c:pt idx="0">
                  <c:v>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Sheet1!$E$105:$I$105</c:f>
              <c:numCache/>
            </c:numRef>
          </c:yVal>
          <c:smooth val="0"/>
        </c:ser>
        <c:ser>
          <c:idx val="4"/>
          <c:order val="4"/>
          <c:tx>
            <c:strRef>
              <c:f>Sheet1!$D$106</c:f>
              <c:strCache>
                <c:ptCount val="1"/>
                <c:pt idx="0">
                  <c:v>BBB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Sheet1!$E$106:$I$106</c:f>
              <c:numCache/>
            </c:numRef>
          </c:yVal>
          <c:smooth val="0"/>
        </c:ser>
        <c:ser>
          <c:idx val="5"/>
          <c:order val="5"/>
          <c:tx>
            <c:strRef>
              <c:f>Sheet1!$D$107</c:f>
              <c:strCache>
                <c:ptCount val="1"/>
                <c:pt idx="0">
                  <c:v>BB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Sheet1!$E$107:$I$107</c:f>
              <c:numCache/>
            </c:numRef>
          </c:yVal>
          <c:smooth val="0"/>
        </c:ser>
        <c:ser>
          <c:idx val="6"/>
          <c:order val="6"/>
          <c:tx>
            <c:strRef>
              <c:f>Sheet1!$D$108</c:f>
              <c:strCache>
                <c:ptCount val="1"/>
                <c:pt idx="0">
                  <c:v>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Sheet1!$E$108:$I$108</c:f>
              <c:numCache/>
            </c:numRef>
          </c:yVal>
          <c:smooth val="0"/>
        </c:ser>
        <c:ser>
          <c:idx val="7"/>
          <c:order val="7"/>
          <c:tx>
            <c:strRef>
              <c:f>Sheet1!$D$109</c:f>
              <c:strCache>
                <c:ptCount val="1"/>
                <c:pt idx="0">
                  <c:v>CCC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Sheet1!$E$109:$I$109</c:f>
              <c:numCache/>
            </c:numRef>
          </c:yVal>
          <c:smooth val="0"/>
        </c:ser>
        <c:ser>
          <c:idx val="8"/>
          <c:order val="8"/>
          <c:tx>
            <c:strRef>
              <c:f>Sheet1!$D$110</c:f>
              <c:strCache>
                <c:ptCount val="1"/>
                <c:pt idx="0">
                  <c:v>Default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Sheet1!$E$110:$I$110</c:f>
              <c:numCache/>
            </c:numRef>
          </c:yVal>
          <c:smooth val="0"/>
        </c:ser>
        <c:axId val="64112409"/>
        <c:axId val="40140770"/>
      </c:scatterChart>
      <c:val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40770"/>
        <c:crosses val="autoZero"/>
        <c:crossBetween val="midCat"/>
        <c:dispUnits/>
      </c:valAx>
      <c:valAx>
        <c:axId val="40140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85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Transition Probability Present Values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925"/>
          <c:y val="0.14425"/>
          <c:w val="0.9615"/>
          <c:h val="0.7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Sheet1!$D$191:$D$198</c:f>
              <c:numCache/>
            </c:numRef>
          </c:xVal>
          <c:yVal>
            <c:numRef>
              <c:f>Sheet1!$E$191:$E$198</c:f>
              <c:numCache/>
            </c:numRef>
          </c:yVal>
          <c:smooth val="1"/>
        </c:ser>
        <c:axId val="25722611"/>
        <c:axId val="30176908"/>
      </c:scatterChart>
      <c:val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0176908"/>
        <c:crosses val="autoZero"/>
        <c:crossBetween val="midCat"/>
        <c:dispUnits/>
      </c:valAx>
      <c:valAx>
        <c:axId val="30176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5722611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33</xdr:row>
      <xdr:rowOff>9525</xdr:rowOff>
    </xdr:from>
    <xdr:to>
      <xdr:col>9</xdr:col>
      <xdr:colOff>266700</xdr:colOff>
      <xdr:row>46</xdr:row>
      <xdr:rowOff>95250</xdr:rowOff>
    </xdr:to>
    <xdr:graphicFrame>
      <xdr:nvGraphicFramePr>
        <xdr:cNvPr id="1" name="Chart 8"/>
        <xdr:cNvGraphicFramePr/>
      </xdr:nvGraphicFramePr>
      <xdr:xfrm>
        <a:off x="438150" y="6924675"/>
        <a:ext cx="82772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110</xdr:row>
      <xdr:rowOff>95250</xdr:rowOff>
    </xdr:from>
    <xdr:to>
      <xdr:col>8</xdr:col>
      <xdr:colOff>638175</xdr:colOff>
      <xdr:row>125</xdr:row>
      <xdr:rowOff>152400</xdr:rowOff>
    </xdr:to>
    <xdr:graphicFrame>
      <xdr:nvGraphicFramePr>
        <xdr:cNvPr id="2" name="Chart 14"/>
        <xdr:cNvGraphicFramePr/>
      </xdr:nvGraphicFramePr>
      <xdr:xfrm>
        <a:off x="809625" y="23145750"/>
        <a:ext cx="72485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189</xdr:row>
      <xdr:rowOff>28575</xdr:rowOff>
    </xdr:from>
    <xdr:to>
      <xdr:col>7</xdr:col>
      <xdr:colOff>895350</xdr:colOff>
      <xdr:row>203</xdr:row>
      <xdr:rowOff>161925</xdr:rowOff>
    </xdr:to>
    <xdr:graphicFrame>
      <xdr:nvGraphicFramePr>
        <xdr:cNvPr id="3" name="Chart 15"/>
        <xdr:cNvGraphicFramePr/>
      </xdr:nvGraphicFramePr>
      <xdr:xfrm>
        <a:off x="695325" y="39633525"/>
        <a:ext cx="63246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8"/>
  <sheetViews>
    <sheetView tabSelected="1" workbookViewId="0" topLeftCell="A1">
      <selection activeCell="B3" sqref="B3"/>
    </sheetView>
  </sheetViews>
  <sheetFormatPr defaultColWidth="11.421875" defaultRowHeight="16.5" customHeight="1"/>
  <cols>
    <col min="1" max="1" width="3.57421875" style="2" customWidth="1"/>
    <col min="2" max="2" width="5.00390625" style="2" customWidth="1"/>
    <col min="3" max="3" width="10.57421875" style="1" customWidth="1"/>
    <col min="4" max="4" width="19.421875" style="2" bestFit="1" customWidth="1"/>
    <col min="5" max="5" width="18.140625" style="2" customWidth="1"/>
    <col min="6" max="7" width="17.57421875" style="2" bestFit="1" customWidth="1"/>
    <col min="8" max="8" width="19.421875" style="2" bestFit="1" customWidth="1"/>
    <col min="9" max="9" width="15.421875" style="2" customWidth="1"/>
    <col min="10" max="10" width="7.421875" style="2" customWidth="1"/>
    <col min="11" max="11" width="3.8515625" style="2" customWidth="1"/>
    <col min="12" max="12" width="11.8515625" style="2" customWidth="1"/>
    <col min="13" max="13" width="6.8515625" style="2" customWidth="1"/>
    <col min="14" max="14" width="9.8515625" style="2" customWidth="1"/>
    <col min="15" max="15" width="13.00390625" style="2" bestFit="1" customWidth="1"/>
    <col min="16" max="16" width="7.421875" style="2" bestFit="1" customWidth="1"/>
    <col min="17" max="17" width="8.00390625" style="2" bestFit="1" customWidth="1"/>
    <col min="18" max="18" width="17.421875" style="2" bestFit="1" customWidth="1"/>
    <col min="19" max="19" width="8.57421875" style="2" bestFit="1" customWidth="1"/>
    <col min="20" max="20" width="9.00390625" style="2" bestFit="1" customWidth="1"/>
    <col min="21" max="21" width="9.140625" style="2" bestFit="1" customWidth="1"/>
    <col min="22" max="22" width="7.421875" style="2" bestFit="1" customWidth="1"/>
    <col min="23" max="23" width="7.8515625" style="2" bestFit="1" customWidth="1"/>
    <col min="24" max="24" width="7.140625" style="2" bestFit="1" customWidth="1"/>
    <col min="25" max="25" width="8.57421875" style="2" bestFit="1" customWidth="1"/>
    <col min="26" max="26" width="0" style="2" hidden="1" customWidth="1"/>
    <col min="27" max="16384" width="11.00390625" style="2" customWidth="1"/>
  </cols>
  <sheetData>
    <row r="1" spans="3:8" ht="16.5" customHeight="1" thickBot="1">
      <c r="C1" s="2"/>
      <c r="D1" s="28"/>
      <c r="E1" s="3"/>
      <c r="F1" s="4" t="s">
        <v>35</v>
      </c>
      <c r="G1" s="5"/>
      <c r="H1" s="27"/>
    </row>
    <row r="2" spans="3:8" ht="16.5" customHeight="1">
      <c r="C2" s="2"/>
      <c r="D2" s="8"/>
      <c r="E2" s="8"/>
      <c r="F2" s="9" t="s">
        <v>36</v>
      </c>
      <c r="G2" s="8"/>
      <c r="H2" s="8"/>
    </row>
    <row r="3" spans="3:8" ht="16.5" customHeight="1">
      <c r="C3" s="2"/>
      <c r="D3" s="8"/>
      <c r="E3" s="8"/>
      <c r="F3" s="9" t="s">
        <v>38</v>
      </c>
      <c r="G3" s="8"/>
      <c r="H3" s="8"/>
    </row>
    <row r="4" spans="2:12" ht="16.5" customHeight="1">
      <c r="B4" s="2" t="s">
        <v>42</v>
      </c>
      <c r="J4" s="6" t="s">
        <v>21</v>
      </c>
      <c r="K4" s="6"/>
      <c r="L4" s="6"/>
    </row>
    <row r="5" spans="2:14" ht="16.5" customHeight="1">
      <c r="B5" s="2" t="s">
        <v>39</v>
      </c>
      <c r="N5" s="6"/>
    </row>
    <row r="6" spans="2:14" ht="16.5" customHeight="1">
      <c r="B6" s="2" t="s">
        <v>40</v>
      </c>
      <c r="N6" s="6"/>
    </row>
    <row r="7" spans="2:14" ht="16.5" customHeight="1">
      <c r="B7" s="2" t="s">
        <v>41</v>
      </c>
      <c r="N7" s="6"/>
    </row>
    <row r="8" spans="2:14" ht="16.5" customHeight="1" thickBot="1">
      <c r="B8" s="2" t="s">
        <v>23</v>
      </c>
      <c r="N8" s="6"/>
    </row>
    <row r="9" spans="3:12" ht="16.5" customHeight="1" thickBot="1">
      <c r="C9" s="6" t="s">
        <v>44</v>
      </c>
      <c r="D9" s="17" t="s">
        <v>61</v>
      </c>
      <c r="F9" s="12">
        <v>0.01</v>
      </c>
      <c r="G9" s="18" t="s">
        <v>49</v>
      </c>
      <c r="J9" s="6"/>
      <c r="K9" s="6"/>
      <c r="L9" s="6"/>
    </row>
    <row r="10" spans="4:12" ht="16.5" customHeight="1">
      <c r="D10" s="17" t="s">
        <v>50</v>
      </c>
      <c r="F10" s="19"/>
      <c r="G10" s="18"/>
      <c r="J10" s="6"/>
      <c r="K10" s="6"/>
      <c r="L10" s="6"/>
    </row>
    <row r="11" spans="4:12" ht="16.5" customHeight="1">
      <c r="D11" s="17" t="s">
        <v>51</v>
      </c>
      <c r="F11" s="19"/>
      <c r="G11" s="18"/>
      <c r="J11" s="6"/>
      <c r="K11" s="6"/>
      <c r="L11" s="6"/>
    </row>
    <row r="12" spans="4:12" ht="16.5" customHeight="1" thickBot="1">
      <c r="D12" s="17" t="s">
        <v>52</v>
      </c>
      <c r="F12" s="19"/>
      <c r="G12" s="18"/>
      <c r="J12" s="6"/>
      <c r="K12" s="6"/>
      <c r="L12" s="6"/>
    </row>
    <row r="13" spans="4:12" ht="16.5" customHeight="1" thickBot="1">
      <c r="D13" s="10">
        <v>80</v>
      </c>
      <c r="E13" s="2" t="s">
        <v>45</v>
      </c>
      <c r="G13" s="29">
        <f>$F$9</f>
        <v>0.01</v>
      </c>
      <c r="H13" s="2" t="s">
        <v>20</v>
      </c>
      <c r="J13" s="6"/>
      <c r="K13" s="6"/>
      <c r="L13" s="6"/>
    </row>
    <row r="14" spans="4:12" ht="16.5" customHeight="1" thickBot="1">
      <c r="D14" s="10">
        <v>10</v>
      </c>
      <c r="E14" s="2" t="s">
        <v>46</v>
      </c>
      <c r="G14" s="20">
        <f>-NORMSINV(G13)</f>
        <v>2.3263419279828668</v>
      </c>
      <c r="H14" s="2" t="s">
        <v>22</v>
      </c>
      <c r="J14" s="6"/>
      <c r="K14" s="6"/>
      <c r="L14" s="6"/>
    </row>
    <row r="15" spans="4:14" ht="16.5" customHeight="1" thickBot="1">
      <c r="D15" s="13" t="s">
        <v>53</v>
      </c>
      <c r="E15" s="14">
        <f>D13-G14*D14</f>
        <v>56.73658072017133</v>
      </c>
      <c r="F15" s="15">
        <f>D13</f>
        <v>80</v>
      </c>
      <c r="G15" s="26">
        <f>-G14</f>
        <v>-2.3263419279828668</v>
      </c>
      <c r="H15" s="16">
        <f>D14</f>
        <v>10</v>
      </c>
      <c r="N15" s="6"/>
    </row>
    <row r="16" spans="4:14" ht="16.5" customHeight="1" thickBot="1">
      <c r="D16" s="13" t="s">
        <v>48</v>
      </c>
      <c r="E16" s="14">
        <f>D13-E15</f>
        <v>23.263419279828668</v>
      </c>
      <c r="F16" s="15">
        <f>F15</f>
        <v>80</v>
      </c>
      <c r="G16" s="21">
        <f>-E15</f>
        <v>-56.73658072017133</v>
      </c>
      <c r="N16" s="6"/>
    </row>
    <row r="17" spans="3:14" ht="16.5" customHeight="1">
      <c r="C17" s="7" t="s">
        <v>66</v>
      </c>
      <c r="N17" s="6"/>
    </row>
    <row r="18" spans="3:14" ht="16.5" customHeight="1" thickBot="1">
      <c r="C18" s="7"/>
      <c r="F18" s="31" t="s">
        <v>78</v>
      </c>
      <c r="N18" s="6"/>
    </row>
    <row r="19" spans="3:14" ht="16.5" customHeight="1" thickBot="1">
      <c r="C19" s="45"/>
      <c r="D19" s="46"/>
      <c r="E19" s="46"/>
      <c r="F19" s="4" t="s">
        <v>27</v>
      </c>
      <c r="G19" s="46"/>
      <c r="H19" s="46"/>
      <c r="I19" s="5"/>
      <c r="N19" s="6"/>
    </row>
    <row r="20" spans="5:7" ht="16.5" customHeight="1" thickBot="1">
      <c r="E20" s="44" t="s">
        <v>55</v>
      </c>
      <c r="F20" s="44" t="s">
        <v>56</v>
      </c>
      <c r="G20" s="44" t="s">
        <v>54</v>
      </c>
    </row>
    <row r="21" spans="5:10" ht="16.5" customHeight="1" thickBot="1">
      <c r="E21" s="22">
        <v>0.01</v>
      </c>
      <c r="F21" s="20">
        <f>-NORMSINV(E21)</f>
        <v>2.3263419279828668</v>
      </c>
      <c r="G21" s="23">
        <f>$D$13-($D$13-F21*$D$14)</f>
        <v>23.263419279828668</v>
      </c>
      <c r="H21"/>
      <c r="I21"/>
      <c r="J21"/>
    </row>
    <row r="22" spans="5:10" ht="16.5" customHeight="1" thickBot="1">
      <c r="E22" s="22">
        <v>0.02</v>
      </c>
      <c r="F22" s="20">
        <f aca="true" t="shared" si="0" ref="F22:F30">-NORMSINV(E22)</f>
        <v>2.0537481759674847</v>
      </c>
      <c r="G22" s="23">
        <f aca="true" t="shared" si="1" ref="G22:G30">$D$13-($D$13-F22*$D$14)</f>
        <v>20.537481759674847</v>
      </c>
      <c r="H22"/>
      <c r="I22"/>
      <c r="J22"/>
    </row>
    <row r="23" spans="5:10" ht="16.5" customHeight="1" thickBot="1">
      <c r="E23" s="22">
        <v>0.03</v>
      </c>
      <c r="F23" s="20">
        <f t="shared" si="0"/>
        <v>1.880789568531327</v>
      </c>
      <c r="G23" s="23">
        <f t="shared" si="1"/>
        <v>18.80789568531327</v>
      </c>
      <c r="H23"/>
      <c r="I23"/>
      <c r="J23"/>
    </row>
    <row r="24" spans="5:10" ht="16.5" customHeight="1" thickBot="1">
      <c r="E24" s="22">
        <v>0.04</v>
      </c>
      <c r="F24" s="20">
        <f t="shared" si="0"/>
        <v>1.7506863514427096</v>
      </c>
      <c r="G24" s="23">
        <f t="shared" si="1"/>
        <v>17.506863514427096</v>
      </c>
      <c r="H24"/>
      <c r="I24"/>
      <c r="J24"/>
    </row>
    <row r="25" spans="5:7" ht="16.5" customHeight="1" thickBot="1">
      <c r="E25" s="22">
        <v>0.05</v>
      </c>
      <c r="F25" s="20">
        <f t="shared" si="0"/>
        <v>1.6448530004709028</v>
      </c>
      <c r="G25" s="23">
        <f t="shared" si="1"/>
        <v>16.448530004709028</v>
      </c>
    </row>
    <row r="26" spans="5:17" ht="16.5" customHeight="1" thickBot="1">
      <c r="E26" s="22">
        <v>0.06</v>
      </c>
      <c r="F26" s="20">
        <f t="shared" si="0"/>
        <v>1.554772097733803</v>
      </c>
      <c r="G26" s="23">
        <f t="shared" si="1"/>
        <v>15.547720977338031</v>
      </c>
      <c r="N26"/>
      <c r="O26"/>
      <c r="P26"/>
      <c r="Q26"/>
    </row>
    <row r="27" spans="5:17" ht="16.5" customHeight="1" thickBot="1">
      <c r="E27" s="22">
        <v>0.07</v>
      </c>
      <c r="F27" s="20">
        <f t="shared" si="0"/>
        <v>1.475791577831842</v>
      </c>
      <c r="G27" s="23">
        <f t="shared" si="1"/>
        <v>14.75791577831842</v>
      </c>
      <c r="N27"/>
      <c r="O27"/>
      <c r="P27"/>
      <c r="Q27"/>
    </row>
    <row r="28" spans="5:17" ht="16.5" customHeight="1" thickBot="1">
      <c r="E28" s="22">
        <v>0.08</v>
      </c>
      <c r="F28" s="20">
        <f t="shared" si="0"/>
        <v>1.405073817295488</v>
      </c>
      <c r="G28" s="23">
        <f t="shared" si="1"/>
        <v>14.05073817295488</v>
      </c>
      <c r="N28"/>
      <c r="O28"/>
      <c r="P28"/>
      <c r="Q28"/>
    </row>
    <row r="29" spans="5:17" ht="16.5" customHeight="1" thickBot="1">
      <c r="E29" s="22">
        <v>0.09</v>
      </c>
      <c r="F29" s="20">
        <f t="shared" si="0"/>
        <v>1.3407543519861065</v>
      </c>
      <c r="G29" s="23">
        <f t="shared" si="1"/>
        <v>13.407543519861065</v>
      </c>
      <c r="N29"/>
      <c r="O29"/>
      <c r="P29"/>
      <c r="Q29"/>
    </row>
    <row r="30" spans="5:7" ht="16.5" customHeight="1" thickBot="1">
      <c r="E30" s="22">
        <v>0.1</v>
      </c>
      <c r="F30" s="20">
        <f t="shared" si="0"/>
        <v>1.2815507943741977</v>
      </c>
      <c r="G30" s="23">
        <f t="shared" si="1"/>
        <v>12.815507943741977</v>
      </c>
    </row>
    <row r="31" spans="5:6" ht="16.5" customHeight="1">
      <c r="E31" s="24" t="s">
        <v>57</v>
      </c>
      <c r="F31" s="25" t="s">
        <v>47</v>
      </c>
    </row>
    <row r="32" spans="5:6" ht="16.5" customHeight="1">
      <c r="E32" s="24" t="s">
        <v>58</v>
      </c>
      <c r="F32" s="25" t="s">
        <v>59</v>
      </c>
    </row>
    <row r="33" spans="5:6" ht="16.5" customHeight="1">
      <c r="E33" s="24" t="s">
        <v>48</v>
      </c>
      <c r="F33" s="25" t="s">
        <v>60</v>
      </c>
    </row>
    <row r="48" ht="16.5" customHeight="1">
      <c r="C48" s="42" t="s">
        <v>62</v>
      </c>
    </row>
    <row r="49" spans="3:4" ht="16.5" customHeight="1">
      <c r="C49" s="30">
        <v>1</v>
      </c>
      <c r="D49" s="2" t="s">
        <v>63</v>
      </c>
    </row>
    <row r="50" spans="3:4" ht="16.5" customHeight="1">
      <c r="C50" s="30"/>
      <c r="D50" s="2" t="s">
        <v>64</v>
      </c>
    </row>
    <row r="51" spans="3:4" ht="16.5" customHeight="1">
      <c r="C51" s="30">
        <v>2</v>
      </c>
      <c r="D51" s="2" t="s">
        <v>65</v>
      </c>
    </row>
    <row r="52" spans="3:4" ht="16.5" customHeight="1">
      <c r="C52" s="30"/>
      <c r="D52" s="2" t="s">
        <v>102</v>
      </c>
    </row>
    <row r="53" spans="3:4" ht="16.5" customHeight="1">
      <c r="C53" s="30">
        <v>3</v>
      </c>
      <c r="D53" s="2" t="s">
        <v>68</v>
      </c>
    </row>
    <row r="54" spans="3:4" ht="16.5" customHeight="1">
      <c r="C54" s="30"/>
      <c r="D54" s="2" t="s">
        <v>69</v>
      </c>
    </row>
    <row r="55" ht="16.5" customHeight="1">
      <c r="C55" s="30"/>
    </row>
    <row r="56" spans="3:4" ht="16.5" customHeight="1">
      <c r="C56" s="30"/>
      <c r="D56" s="2" t="s">
        <v>70</v>
      </c>
    </row>
    <row r="57" spans="3:4" ht="16.5" customHeight="1">
      <c r="C57" s="30"/>
      <c r="D57" s="2" t="s">
        <v>71</v>
      </c>
    </row>
    <row r="58" spans="3:4" ht="16.5" customHeight="1">
      <c r="C58" s="30"/>
      <c r="D58" s="2" t="s">
        <v>7</v>
      </c>
    </row>
    <row r="59" ht="16.5" customHeight="1">
      <c r="C59" s="42" t="s">
        <v>8</v>
      </c>
    </row>
    <row r="60" ht="16.5" customHeight="1">
      <c r="C60" s="7" t="s">
        <v>9</v>
      </c>
    </row>
    <row r="61" ht="16.5" customHeight="1">
      <c r="C61" s="7" t="s">
        <v>10</v>
      </c>
    </row>
    <row r="62" spans="3:6" ht="16.5" customHeight="1" thickBot="1">
      <c r="C62" s="7"/>
      <c r="F62" s="31" t="s">
        <v>79</v>
      </c>
    </row>
    <row r="63" spans="4:8" ht="16.5" customHeight="1">
      <c r="D63" s="47"/>
      <c r="E63" s="48"/>
      <c r="F63" s="49" t="s">
        <v>26</v>
      </c>
      <c r="G63" s="48"/>
      <c r="H63" s="50"/>
    </row>
    <row r="64" spans="4:8" ht="16.5" customHeight="1" thickBot="1">
      <c r="D64" s="51"/>
      <c r="E64" s="52"/>
      <c r="F64" s="53" t="s">
        <v>150</v>
      </c>
      <c r="G64" s="52"/>
      <c r="H64" s="54"/>
    </row>
    <row r="65" spans="5:7" ht="16.5" customHeight="1" thickBot="1">
      <c r="E65" s="44" t="s">
        <v>25</v>
      </c>
      <c r="F65" s="44" t="s">
        <v>103</v>
      </c>
      <c r="G65" s="44" t="s">
        <v>67</v>
      </c>
    </row>
    <row r="66" spans="5:7" ht="16.5" customHeight="1" thickBot="1">
      <c r="E66" s="43" t="s">
        <v>11</v>
      </c>
      <c r="F66" s="12">
        <v>0.05</v>
      </c>
      <c r="G66" s="22">
        <v>0.002</v>
      </c>
    </row>
    <row r="67" spans="5:7" ht="16.5" customHeight="1" thickBot="1">
      <c r="E67" s="11" t="s">
        <v>12</v>
      </c>
      <c r="F67" s="12">
        <v>0.0525</v>
      </c>
      <c r="G67" s="22">
        <v>0.004</v>
      </c>
    </row>
    <row r="68" spans="5:7" ht="16.5" customHeight="1" thickBot="1">
      <c r="E68" s="11" t="s">
        <v>13</v>
      </c>
      <c r="F68" s="12">
        <v>0.055</v>
      </c>
      <c r="G68" s="22">
        <v>0.05</v>
      </c>
    </row>
    <row r="69" spans="5:7" ht="16.5" customHeight="1" thickBot="1">
      <c r="E69" s="11" t="s">
        <v>14</v>
      </c>
      <c r="F69" s="12">
        <v>0.06</v>
      </c>
      <c r="G69" s="22">
        <v>0.85</v>
      </c>
    </row>
    <row r="70" spans="5:7" ht="16.5" customHeight="1" thickBot="1">
      <c r="E70" s="11" t="s">
        <v>15</v>
      </c>
      <c r="F70" s="12">
        <v>0.065</v>
      </c>
      <c r="G70" s="22">
        <v>0.06</v>
      </c>
    </row>
    <row r="71" spans="5:7" ht="16.5" customHeight="1" thickBot="1">
      <c r="E71" s="11" t="s">
        <v>16</v>
      </c>
      <c r="F71" s="12">
        <v>0.07</v>
      </c>
      <c r="G71" s="22">
        <v>0.015</v>
      </c>
    </row>
    <row r="72" spans="5:7" ht="16.5" customHeight="1" thickBot="1">
      <c r="E72" s="11" t="s">
        <v>17</v>
      </c>
      <c r="F72" s="12">
        <v>0.08</v>
      </c>
      <c r="G72" s="22">
        <v>0.012</v>
      </c>
    </row>
    <row r="73" spans="5:7" ht="16.5" customHeight="1" thickBot="1">
      <c r="E73" s="11" t="s">
        <v>18</v>
      </c>
      <c r="F73" s="12">
        <v>0.095</v>
      </c>
      <c r="G73" s="22">
        <v>0.007</v>
      </c>
    </row>
    <row r="74" spans="5:7" ht="16.5" customHeight="1">
      <c r="E74" s="6" t="s">
        <v>19</v>
      </c>
      <c r="F74" s="6"/>
      <c r="G74" s="32">
        <f>SUM(G66:G73)</f>
        <v>1</v>
      </c>
    </row>
    <row r="75" ht="16.5" customHeight="1">
      <c r="F75" s="33" t="s">
        <v>24</v>
      </c>
    </row>
    <row r="76" spans="3:6" ht="16.5" customHeight="1">
      <c r="C76" s="7" t="s">
        <v>75</v>
      </c>
      <c r="F76" s="33"/>
    </row>
    <row r="77" spans="3:6" ht="16.5" customHeight="1">
      <c r="C77" s="7" t="s">
        <v>151</v>
      </c>
      <c r="F77" s="33"/>
    </row>
    <row r="78" spans="3:6" ht="16.5" customHeight="1">
      <c r="C78" s="7" t="s">
        <v>152</v>
      </c>
      <c r="F78" s="33"/>
    </row>
    <row r="79" spans="3:6" ht="16.5" customHeight="1">
      <c r="C79" s="7" t="s">
        <v>153</v>
      </c>
      <c r="F79" s="33"/>
    </row>
    <row r="80" spans="3:6" ht="16.5" customHeight="1">
      <c r="C80" s="7" t="s">
        <v>72</v>
      </c>
      <c r="F80" s="33"/>
    </row>
    <row r="81" spans="3:6" ht="16.5" customHeight="1">
      <c r="C81" s="7" t="s">
        <v>73</v>
      </c>
      <c r="F81" s="33"/>
    </row>
    <row r="82" spans="3:6" ht="16.5" customHeight="1">
      <c r="C82" s="7" t="s">
        <v>74</v>
      </c>
      <c r="F82" s="33"/>
    </row>
    <row r="83" ht="16.5" customHeight="1">
      <c r="F83" s="33"/>
    </row>
    <row r="84" ht="16.5" customHeight="1">
      <c r="C84" s="7" t="s">
        <v>92</v>
      </c>
    </row>
    <row r="85" ht="16.5" customHeight="1">
      <c r="C85" s="7" t="s">
        <v>93</v>
      </c>
    </row>
    <row r="86" ht="16.5" customHeight="1">
      <c r="C86" s="7" t="s">
        <v>94</v>
      </c>
    </row>
    <row r="87" ht="16.5" customHeight="1">
      <c r="C87" s="7" t="s">
        <v>95</v>
      </c>
    </row>
    <row r="88" ht="16.5" customHeight="1">
      <c r="C88" s="7" t="s">
        <v>96</v>
      </c>
    </row>
    <row r="89" ht="16.5" customHeight="1">
      <c r="C89" s="7"/>
    </row>
    <row r="90" ht="16.5" customHeight="1">
      <c r="C90" s="7" t="s">
        <v>97</v>
      </c>
    </row>
    <row r="91" ht="16.5" customHeight="1">
      <c r="C91" s="7" t="s">
        <v>98</v>
      </c>
    </row>
    <row r="92" ht="16.5" customHeight="1">
      <c r="C92" s="7" t="s">
        <v>99</v>
      </c>
    </row>
    <row r="93" ht="16.5" customHeight="1">
      <c r="C93" s="7" t="s">
        <v>100</v>
      </c>
    </row>
    <row r="94" ht="16.5" customHeight="1">
      <c r="C94" s="7"/>
    </row>
    <row r="95" ht="16.5" customHeight="1">
      <c r="C95" s="7" t="s">
        <v>101</v>
      </c>
    </row>
    <row r="96" ht="16.5" customHeight="1" thickBot="1">
      <c r="C96" s="7" t="s">
        <v>147</v>
      </c>
    </row>
    <row r="97" spans="3:8" ht="16.5" customHeight="1" thickBot="1">
      <c r="C97" s="7"/>
      <c r="D97" s="57">
        <f>F103</f>
        <v>1.08906</v>
      </c>
      <c r="E97" s="58">
        <f>F102</f>
        <v>1.0372</v>
      </c>
      <c r="F97" s="59">
        <f>E102</f>
        <v>1</v>
      </c>
      <c r="G97" s="60">
        <f>1+C103</f>
        <v>1.05</v>
      </c>
      <c r="H97" s="2" t="s">
        <v>148</v>
      </c>
    </row>
    <row r="98" ht="16.5" customHeight="1">
      <c r="C98" s="7" t="s">
        <v>149</v>
      </c>
    </row>
    <row r="99" spans="3:6" ht="16.5" customHeight="1" thickBot="1">
      <c r="C99" s="7"/>
      <c r="F99" s="31" t="s">
        <v>80</v>
      </c>
    </row>
    <row r="100" spans="3:7" ht="16.5" customHeight="1" thickBot="1">
      <c r="C100" s="7"/>
      <c r="E100" s="47"/>
      <c r="F100" s="49" t="s">
        <v>37</v>
      </c>
      <c r="G100" s="50"/>
    </row>
    <row r="101" spans="3:9" ht="16.5" customHeight="1" thickBot="1">
      <c r="C101" s="55" t="s">
        <v>90</v>
      </c>
      <c r="D101" s="55" t="s">
        <v>91</v>
      </c>
      <c r="E101" s="55">
        <v>0</v>
      </c>
      <c r="F101" s="55">
        <v>1</v>
      </c>
      <c r="G101" s="55">
        <v>2</v>
      </c>
      <c r="H101" s="55">
        <v>3</v>
      </c>
      <c r="I101" s="55">
        <v>4</v>
      </c>
    </row>
    <row r="102" spans="3:9" ht="16.5" customHeight="1" thickBot="1">
      <c r="C102" s="35">
        <v>0.03</v>
      </c>
      <c r="D102" s="11" t="s">
        <v>81</v>
      </c>
      <c r="E102" s="35">
        <v>1</v>
      </c>
      <c r="F102" s="35">
        <v>1.0372</v>
      </c>
      <c r="G102" s="35">
        <v>1.0432</v>
      </c>
      <c r="H102" s="35">
        <v>1.0493</v>
      </c>
      <c r="I102" s="35">
        <v>1.0532</v>
      </c>
    </row>
    <row r="103" spans="3:9" ht="16.5" customHeight="1" thickBot="1">
      <c r="C103" s="35">
        <v>0.05</v>
      </c>
      <c r="D103" s="11" t="s">
        <v>82</v>
      </c>
      <c r="E103" s="35">
        <v>1</v>
      </c>
      <c r="F103" s="35">
        <f>($F$102/$E$102)*(1+C103)</f>
        <v>1.08906</v>
      </c>
      <c r="G103" s="35">
        <f>($G$102/$E$102)*(1+C103)</f>
        <v>1.09536</v>
      </c>
      <c r="H103" s="35">
        <f>($H$102/$E$102)*(1+C103)</f>
        <v>1.1017649999999999</v>
      </c>
      <c r="I103" s="35">
        <f>($I$102/$E$102)*(1+C103)</f>
        <v>1.10586</v>
      </c>
    </row>
    <row r="104" spans="3:9" ht="16.5" customHeight="1" thickBot="1">
      <c r="C104" s="35">
        <v>0.0525</v>
      </c>
      <c r="D104" s="11" t="s">
        <v>83</v>
      </c>
      <c r="E104" s="35">
        <v>1</v>
      </c>
      <c r="F104" s="35">
        <f aca="true" t="shared" si="2" ref="F104:F110">($F$102/$E$102)*(1+C104)</f>
        <v>1.091653</v>
      </c>
      <c r="G104" s="35">
        <f aca="true" t="shared" si="3" ref="G104:G110">($G$102/$E$102)*(1+C104)</f>
        <v>1.0979679999999998</v>
      </c>
      <c r="H104" s="35">
        <f aca="true" t="shared" si="4" ref="H104:H110">($H$102/$E$102)*(1+C104)</f>
        <v>1.10438825</v>
      </c>
      <c r="I104" s="35">
        <f aca="true" t="shared" si="5" ref="I104:I110">($I$102/$E$102)*(1+C104)</f>
        <v>1.108493</v>
      </c>
    </row>
    <row r="105" spans="3:9" ht="16.5" customHeight="1" thickBot="1">
      <c r="C105" s="35">
        <v>0.055</v>
      </c>
      <c r="D105" s="11" t="s">
        <v>84</v>
      </c>
      <c r="E105" s="35">
        <v>1</v>
      </c>
      <c r="F105" s="35">
        <f t="shared" si="2"/>
        <v>1.0942459999999998</v>
      </c>
      <c r="G105" s="35">
        <f t="shared" si="3"/>
        <v>1.1005759999999998</v>
      </c>
      <c r="H105" s="35">
        <f t="shared" si="4"/>
        <v>1.1070114999999998</v>
      </c>
      <c r="I105" s="35">
        <f t="shared" si="5"/>
        <v>1.1111259999999998</v>
      </c>
    </row>
    <row r="106" spans="3:9" ht="16.5" customHeight="1" thickBot="1">
      <c r="C106" s="35">
        <v>0.06</v>
      </c>
      <c r="D106" s="11" t="s">
        <v>85</v>
      </c>
      <c r="E106" s="35">
        <v>1</v>
      </c>
      <c r="F106" s="35">
        <f t="shared" si="2"/>
        <v>1.099432</v>
      </c>
      <c r="G106" s="35">
        <f t="shared" si="3"/>
        <v>1.1057919999999999</v>
      </c>
      <c r="H106" s="35">
        <f t="shared" si="4"/>
        <v>1.112258</v>
      </c>
      <c r="I106" s="35">
        <f t="shared" si="5"/>
        <v>1.116392</v>
      </c>
    </row>
    <row r="107" spans="3:9" ht="16.5" customHeight="1" thickBot="1">
      <c r="C107" s="35">
        <v>0.065</v>
      </c>
      <c r="D107" s="11" t="s">
        <v>86</v>
      </c>
      <c r="E107" s="35">
        <v>1</v>
      </c>
      <c r="F107" s="35">
        <f t="shared" si="2"/>
        <v>1.1046179999999999</v>
      </c>
      <c r="G107" s="35">
        <f t="shared" si="3"/>
        <v>1.1110079999999998</v>
      </c>
      <c r="H107" s="35">
        <f t="shared" si="4"/>
        <v>1.1175045</v>
      </c>
      <c r="I107" s="35">
        <f t="shared" si="5"/>
        <v>1.1216579999999998</v>
      </c>
    </row>
    <row r="108" spans="3:9" ht="16.5" customHeight="1" thickBot="1">
      <c r="C108" s="35">
        <v>0.07</v>
      </c>
      <c r="D108" s="11" t="s">
        <v>87</v>
      </c>
      <c r="E108" s="35">
        <v>1</v>
      </c>
      <c r="F108" s="35">
        <f t="shared" si="2"/>
        <v>1.109804</v>
      </c>
      <c r="G108" s="35">
        <f t="shared" si="3"/>
        <v>1.1162239999999999</v>
      </c>
      <c r="H108" s="35">
        <f t="shared" si="4"/>
        <v>1.122751</v>
      </c>
      <c r="I108" s="35">
        <f t="shared" si="5"/>
        <v>1.126924</v>
      </c>
    </row>
    <row r="109" spans="3:9" ht="16.5" customHeight="1" thickBot="1">
      <c r="C109" s="35">
        <v>0.08</v>
      </c>
      <c r="D109" s="11" t="s">
        <v>88</v>
      </c>
      <c r="E109" s="35">
        <v>1</v>
      </c>
      <c r="F109" s="35">
        <f t="shared" si="2"/>
        <v>1.120176</v>
      </c>
      <c r="G109" s="35">
        <f t="shared" si="3"/>
        <v>1.1266559999999999</v>
      </c>
      <c r="H109" s="35">
        <f t="shared" si="4"/>
        <v>1.133244</v>
      </c>
      <c r="I109" s="35">
        <f t="shared" si="5"/>
        <v>1.137456</v>
      </c>
    </row>
    <row r="110" spans="3:9" ht="16.5" customHeight="1" thickBot="1">
      <c r="C110" s="35">
        <v>0.095</v>
      </c>
      <c r="D110" s="11" t="s">
        <v>89</v>
      </c>
      <c r="E110" s="35">
        <v>1</v>
      </c>
      <c r="F110" s="35">
        <f t="shared" si="2"/>
        <v>1.1357339999999998</v>
      </c>
      <c r="G110" s="35">
        <f t="shared" si="3"/>
        <v>1.1423039999999998</v>
      </c>
      <c r="H110" s="35">
        <f t="shared" si="4"/>
        <v>1.1489835</v>
      </c>
      <c r="I110" s="35">
        <f t="shared" si="5"/>
        <v>1.1532539999999998</v>
      </c>
    </row>
    <row r="111" spans="3:9" ht="16.5" customHeight="1">
      <c r="C111" s="61"/>
      <c r="D111" s="37"/>
      <c r="E111" s="62"/>
      <c r="F111" s="62"/>
      <c r="G111" s="62"/>
      <c r="H111" s="62"/>
      <c r="I111" s="62"/>
    </row>
    <row r="112" spans="3:9" ht="16.5" customHeight="1">
      <c r="C112" s="61"/>
      <c r="D112" s="37"/>
      <c r="E112" s="62"/>
      <c r="F112" s="62"/>
      <c r="G112" s="62"/>
      <c r="H112" s="62"/>
      <c r="I112" s="62"/>
    </row>
    <row r="113" spans="3:9" ht="16.5" customHeight="1">
      <c r="C113" s="61"/>
      <c r="D113" s="37"/>
      <c r="E113" s="62"/>
      <c r="F113" s="62"/>
      <c r="G113" s="62"/>
      <c r="H113" s="62"/>
      <c r="I113" s="62"/>
    </row>
    <row r="114" spans="3:9" ht="16.5" customHeight="1">
      <c r="C114" s="61"/>
      <c r="D114" s="37"/>
      <c r="E114" s="62"/>
      <c r="F114" s="62"/>
      <c r="G114" s="62"/>
      <c r="H114" s="62"/>
      <c r="I114" s="62"/>
    </row>
    <row r="115" spans="3:9" ht="16.5" customHeight="1">
      <c r="C115" s="61"/>
      <c r="D115" s="37"/>
      <c r="E115" s="62"/>
      <c r="F115" s="62"/>
      <c r="G115" s="62"/>
      <c r="H115" s="62"/>
      <c r="I115" s="62"/>
    </row>
    <row r="116" spans="3:9" ht="16.5" customHeight="1">
      <c r="C116" s="61"/>
      <c r="D116" s="37"/>
      <c r="E116" s="62"/>
      <c r="F116" s="62"/>
      <c r="G116" s="62"/>
      <c r="H116" s="62"/>
      <c r="I116" s="62"/>
    </row>
    <row r="117" spans="3:9" ht="16.5" customHeight="1">
      <c r="C117" s="61"/>
      <c r="D117" s="37"/>
      <c r="E117" s="62"/>
      <c r="F117" s="62"/>
      <c r="G117" s="62"/>
      <c r="H117" s="62"/>
      <c r="I117" s="62"/>
    </row>
    <row r="118" spans="3:9" ht="16.5" customHeight="1">
      <c r="C118" s="61"/>
      <c r="D118" s="37"/>
      <c r="E118" s="62"/>
      <c r="F118" s="62"/>
      <c r="G118" s="62"/>
      <c r="H118" s="62"/>
      <c r="I118" s="62"/>
    </row>
    <row r="119" spans="3:9" ht="16.5" customHeight="1">
      <c r="C119" s="61"/>
      <c r="D119" s="37"/>
      <c r="E119" s="62"/>
      <c r="F119" s="62"/>
      <c r="G119" s="62"/>
      <c r="H119" s="62"/>
      <c r="I119" s="62"/>
    </row>
    <row r="120" spans="3:9" ht="16.5" customHeight="1">
      <c r="C120" s="61"/>
      <c r="D120" s="37"/>
      <c r="E120" s="62"/>
      <c r="F120" s="62"/>
      <c r="G120" s="62"/>
      <c r="H120" s="62"/>
      <c r="I120" s="62"/>
    </row>
    <row r="121" spans="3:9" ht="16.5" customHeight="1">
      <c r="C121" s="61"/>
      <c r="D121" s="37"/>
      <c r="E121" s="62"/>
      <c r="F121" s="62"/>
      <c r="G121" s="62"/>
      <c r="H121" s="62"/>
      <c r="I121" s="62"/>
    </row>
    <row r="122" spans="3:9" ht="16.5" customHeight="1">
      <c r="C122" s="61"/>
      <c r="D122" s="37"/>
      <c r="E122" s="62"/>
      <c r="F122" s="62"/>
      <c r="G122" s="62"/>
      <c r="H122" s="62"/>
      <c r="I122" s="62"/>
    </row>
    <row r="123" spans="3:9" ht="16.5" customHeight="1">
      <c r="C123" s="61"/>
      <c r="D123" s="37"/>
      <c r="E123" s="62"/>
      <c r="F123" s="62"/>
      <c r="G123" s="62"/>
      <c r="H123" s="62"/>
      <c r="I123" s="62"/>
    </row>
    <row r="124" spans="3:9" ht="16.5" customHeight="1">
      <c r="C124" s="61"/>
      <c r="D124" s="37"/>
      <c r="E124" s="62"/>
      <c r="F124" s="62"/>
      <c r="G124" s="62"/>
      <c r="H124" s="62"/>
      <c r="I124" s="62"/>
    </row>
    <row r="125" spans="3:9" ht="16.5" customHeight="1">
      <c r="C125" s="61"/>
      <c r="D125" s="37"/>
      <c r="E125" s="62"/>
      <c r="F125" s="62"/>
      <c r="G125" s="62"/>
      <c r="H125" s="62"/>
      <c r="I125" s="62"/>
    </row>
    <row r="126" spans="3:9" ht="16.5" customHeight="1">
      <c r="C126" s="61"/>
      <c r="D126" s="37"/>
      <c r="E126" s="62"/>
      <c r="F126" s="62"/>
      <c r="G126" s="62"/>
      <c r="H126" s="62"/>
      <c r="I126" s="62"/>
    </row>
    <row r="127" spans="3:9" ht="16.5" customHeight="1">
      <c r="C127" s="61" t="s">
        <v>76</v>
      </c>
      <c r="D127" s="37"/>
      <c r="E127" s="62"/>
      <c r="F127" s="62"/>
      <c r="G127" s="62"/>
      <c r="H127" s="62"/>
      <c r="I127" s="62"/>
    </row>
    <row r="128" spans="3:9" ht="16.5" customHeight="1">
      <c r="C128" s="61" t="s">
        <v>77</v>
      </c>
      <c r="D128" s="37"/>
      <c r="E128" s="62"/>
      <c r="F128" s="62"/>
      <c r="G128" s="62"/>
      <c r="H128" s="62"/>
      <c r="I128" s="62"/>
    </row>
    <row r="129" spans="3:9" ht="16.5" customHeight="1">
      <c r="C129" s="61" t="s">
        <v>114</v>
      </c>
      <c r="D129" s="37"/>
      <c r="E129" s="62"/>
      <c r="F129" s="62"/>
      <c r="G129" s="62"/>
      <c r="H129" s="62"/>
      <c r="I129" s="62"/>
    </row>
    <row r="130" ht="16.5" customHeight="1">
      <c r="C130" s="7" t="s">
        <v>115</v>
      </c>
    </row>
    <row r="131" ht="16.5" customHeight="1" thickBot="1">
      <c r="D131" s="31" t="s">
        <v>44</v>
      </c>
    </row>
    <row r="132" spans="3:6" ht="16.5" customHeight="1" thickBot="1">
      <c r="C132" s="7"/>
      <c r="D132" s="13" t="s">
        <v>43</v>
      </c>
      <c r="E132" s="14">
        <v>100</v>
      </c>
      <c r="F132" s="2" t="s">
        <v>109</v>
      </c>
    </row>
    <row r="133" spans="3:6" ht="16.5" customHeight="1" thickBot="1">
      <c r="C133" s="7"/>
      <c r="D133" s="13" t="s">
        <v>107</v>
      </c>
      <c r="E133" s="34">
        <v>0.06</v>
      </c>
      <c r="F133" s="2" t="s">
        <v>110</v>
      </c>
    </row>
    <row r="134" spans="3:6" ht="16.5" customHeight="1" thickBot="1">
      <c r="C134" s="7"/>
      <c r="D134" s="13" t="s">
        <v>105</v>
      </c>
      <c r="E134" s="14">
        <f>E132*E133</f>
        <v>6</v>
      </c>
      <c r="F134" s="2" t="s">
        <v>106</v>
      </c>
    </row>
    <row r="135" spans="3:6" ht="16.5" customHeight="1" thickBot="1">
      <c r="C135" s="7"/>
      <c r="D135" s="13" t="s">
        <v>108</v>
      </c>
      <c r="E135" s="34">
        <v>5</v>
      </c>
      <c r="F135" s="2" t="s">
        <v>34</v>
      </c>
    </row>
    <row r="136" spans="3:5" ht="16.5" customHeight="1">
      <c r="C136" s="7" t="s">
        <v>116</v>
      </c>
      <c r="D136" s="37"/>
      <c r="E136" s="38"/>
    </row>
    <row r="137" spans="3:5" ht="16.5" customHeight="1">
      <c r="C137" s="7" t="s">
        <v>118</v>
      </c>
      <c r="D137" s="37"/>
      <c r="E137" s="38"/>
    </row>
    <row r="138" spans="3:5" ht="16.5" customHeight="1">
      <c r="C138" s="7"/>
      <c r="D138" s="37"/>
      <c r="E138" s="38"/>
    </row>
    <row r="139" spans="3:5" ht="16.5" customHeight="1">
      <c r="C139" s="7"/>
      <c r="D139" s="37"/>
      <c r="E139" s="38"/>
    </row>
    <row r="140" spans="3:5" ht="16.5" customHeight="1">
      <c r="C140" s="7"/>
      <c r="D140" s="37"/>
      <c r="E140" s="38"/>
    </row>
    <row r="141" spans="3:5" ht="16.5" customHeight="1">
      <c r="C141" s="7"/>
      <c r="D141" s="37"/>
      <c r="E141" s="38"/>
    </row>
    <row r="142" spans="3:6" ht="16.5" customHeight="1" thickBot="1">
      <c r="C142" s="7"/>
      <c r="D142" s="37"/>
      <c r="E142" s="38"/>
      <c r="F142" s="31" t="s">
        <v>120</v>
      </c>
    </row>
    <row r="143" spans="3:7" ht="16.5" customHeight="1" thickBot="1">
      <c r="C143" s="7"/>
      <c r="D143" s="37"/>
      <c r="E143" s="3"/>
      <c r="F143" s="4" t="s">
        <v>121</v>
      </c>
      <c r="G143" s="5"/>
    </row>
    <row r="144" spans="3:9" ht="16.5" customHeight="1" thickBot="1">
      <c r="C144" s="7"/>
      <c r="D144" s="37"/>
      <c r="E144" s="63">
        <v>0</v>
      </c>
      <c r="F144" s="31">
        <v>1</v>
      </c>
      <c r="G144" s="31">
        <v>2</v>
      </c>
      <c r="H144" s="31">
        <v>3</v>
      </c>
      <c r="I144" s="31">
        <v>4</v>
      </c>
    </row>
    <row r="145" spans="3:9" ht="16.5" customHeight="1" thickBot="1">
      <c r="C145" s="7"/>
      <c r="D145" s="37" t="s">
        <v>119</v>
      </c>
      <c r="E145" s="10">
        <f>$E$134</f>
        <v>6</v>
      </c>
      <c r="F145" s="10">
        <f>$E$134</f>
        <v>6</v>
      </c>
      <c r="G145" s="10">
        <f>$E$134</f>
        <v>6</v>
      </c>
      <c r="H145" s="10">
        <f>$E$134</f>
        <v>6</v>
      </c>
      <c r="I145" s="10">
        <f>$E$134+$E$132</f>
        <v>106</v>
      </c>
    </row>
    <row r="146" spans="3:9" ht="16.5" customHeight="1" thickBot="1">
      <c r="C146" s="7"/>
      <c r="D146" s="37" t="s">
        <v>117</v>
      </c>
      <c r="E146" s="56">
        <f>E102</f>
        <v>1</v>
      </c>
      <c r="F146" s="56">
        <f>F102</f>
        <v>1.0372</v>
      </c>
      <c r="G146" s="56">
        <f>G102</f>
        <v>1.0432</v>
      </c>
      <c r="H146" s="56">
        <f>H102</f>
        <v>1.0493</v>
      </c>
      <c r="I146" s="56">
        <f>I102</f>
        <v>1.0532</v>
      </c>
    </row>
    <row r="147" spans="3:9" ht="16.5" customHeight="1" thickBot="1">
      <c r="C147" s="7"/>
      <c r="D147" s="37" t="s">
        <v>122</v>
      </c>
      <c r="E147" s="10">
        <f>E145/E146</f>
        <v>6</v>
      </c>
      <c r="F147" s="10">
        <f>F145/F146</f>
        <v>5.784805244890089</v>
      </c>
      <c r="G147" s="10">
        <f>G145/G146</f>
        <v>5.751533742331289</v>
      </c>
      <c r="H147" s="10">
        <f>H145/H146</f>
        <v>5.718097779472029</v>
      </c>
      <c r="I147" s="10">
        <f>I145/I146</f>
        <v>100.64565134827194</v>
      </c>
    </row>
    <row r="148" spans="3:9" ht="16.5" customHeight="1" thickBot="1">
      <c r="C148" s="7"/>
      <c r="D148" s="37" t="s">
        <v>126</v>
      </c>
      <c r="E148" s="64">
        <f>SUM(E147:I147)</f>
        <v>123.90008811496534</v>
      </c>
      <c r="F148" s="40"/>
      <c r="G148" s="40"/>
      <c r="H148" s="40"/>
      <c r="I148" s="40"/>
    </row>
    <row r="149" spans="3:9" ht="16.5" customHeight="1">
      <c r="C149" s="7"/>
      <c r="D149" s="37"/>
      <c r="E149" s="17"/>
      <c r="F149" s="40"/>
      <c r="G149" s="40"/>
      <c r="H149" s="40"/>
      <c r="I149" s="40"/>
    </row>
    <row r="150" spans="3:5" ht="16.5" customHeight="1">
      <c r="C150" s="7" t="s">
        <v>124</v>
      </c>
      <c r="D150" s="37"/>
      <c r="E150" s="38"/>
    </row>
    <row r="151" spans="3:6" ht="16.5" customHeight="1" thickBot="1">
      <c r="C151" s="7"/>
      <c r="D151" s="37"/>
      <c r="E151" s="38"/>
      <c r="F151" s="31" t="s">
        <v>123</v>
      </c>
    </row>
    <row r="152" spans="3:8" ht="16.5" customHeight="1" thickBot="1">
      <c r="C152" s="7"/>
      <c r="D152" s="75"/>
      <c r="E152" s="48"/>
      <c r="F152" s="49" t="s">
        <v>125</v>
      </c>
      <c r="G152" s="48"/>
      <c r="H152" s="50"/>
    </row>
    <row r="153" spans="3:9" ht="16.5" customHeight="1" thickBot="1">
      <c r="C153" s="7"/>
      <c r="D153" s="74">
        <v>0</v>
      </c>
      <c r="E153" s="74">
        <v>1</v>
      </c>
      <c r="F153" s="74">
        <v>2</v>
      </c>
      <c r="G153" s="74">
        <v>3</v>
      </c>
      <c r="H153" s="74">
        <v>4</v>
      </c>
      <c r="I153" s="74" t="s">
        <v>127</v>
      </c>
    </row>
    <row r="154" spans="3:9" ht="16.5" customHeight="1" thickBot="1">
      <c r="C154" s="11" t="s">
        <v>81</v>
      </c>
      <c r="D154" s="23">
        <f>E147</f>
        <v>6</v>
      </c>
      <c r="E154" s="23">
        <f>F147</f>
        <v>5.784805244890089</v>
      </c>
      <c r="F154" s="23">
        <f>G147</f>
        <v>5.751533742331289</v>
      </c>
      <c r="G154" s="23">
        <f>H147</f>
        <v>5.718097779472029</v>
      </c>
      <c r="H154" s="10">
        <f>I147</f>
        <v>100.64565134827194</v>
      </c>
      <c r="I154" s="23">
        <f>SUM(D154:H154)</f>
        <v>123.90008811496534</v>
      </c>
    </row>
    <row r="155" spans="3:9" ht="16.5" customHeight="1" thickBot="1">
      <c r="C155" s="11" t="s">
        <v>11</v>
      </c>
      <c r="D155" s="23">
        <f>$E$145/(E103)</f>
        <v>6</v>
      </c>
      <c r="E155" s="23">
        <f>$F$145/F103</f>
        <v>5.509338328466751</v>
      </c>
      <c r="F155" s="23">
        <f>$G$145/G103</f>
        <v>5.477651183172656</v>
      </c>
      <c r="G155" s="23">
        <f>$H$145/H103</f>
        <v>5.445807409020981</v>
      </c>
      <c r="H155" s="36">
        <f>$I$145/I103</f>
        <v>95.8530012840685</v>
      </c>
      <c r="I155" s="23">
        <f aca="true" t="shared" si="6" ref="I155:I162">SUM(D155:H155)</f>
        <v>118.28579820472888</v>
      </c>
    </row>
    <row r="156" spans="3:9" ht="16.5" customHeight="1" thickBot="1">
      <c r="C156" s="11" t="s">
        <v>12</v>
      </c>
      <c r="D156" s="23">
        <f aca="true" t="shared" si="7" ref="D156:D162">$E$145/(E104)</f>
        <v>6</v>
      </c>
      <c r="E156" s="23">
        <f aca="true" t="shared" si="8" ref="E156:E162">$F$145/F104</f>
        <v>5.496252014147353</v>
      </c>
      <c r="F156" s="23">
        <f aca="true" t="shared" si="9" ref="F156:F162">$G$145/G104</f>
        <v>5.464640135231629</v>
      </c>
      <c r="G156" s="23">
        <f aca="true" t="shared" si="10" ref="G156:G162">$H$145/H104</f>
        <v>5.432871999498365</v>
      </c>
      <c r="H156" s="36">
        <f aca="true" t="shared" si="11" ref="H156:H162">$I$145/I104</f>
        <v>95.62532194610161</v>
      </c>
      <c r="I156" s="23">
        <f t="shared" si="6"/>
        <v>118.01908609497895</v>
      </c>
    </row>
    <row r="157" spans="3:9" ht="16.5" customHeight="1" thickBot="1">
      <c r="C157" s="11" t="s">
        <v>13</v>
      </c>
      <c r="D157" s="23">
        <f t="shared" si="7"/>
        <v>6</v>
      </c>
      <c r="E157" s="23">
        <f t="shared" si="8"/>
        <v>5.483227720274966</v>
      </c>
      <c r="F157" s="23">
        <f t="shared" si="9"/>
        <v>5.451690751024919</v>
      </c>
      <c r="G157" s="23">
        <f t="shared" si="10"/>
        <v>5.419997895234151</v>
      </c>
      <c r="H157" s="36">
        <f t="shared" si="11"/>
        <v>95.39872165712981</v>
      </c>
      <c r="I157" s="23">
        <f t="shared" si="6"/>
        <v>117.75363802366385</v>
      </c>
    </row>
    <row r="158" spans="3:9" ht="16.5" customHeight="1" thickBot="1">
      <c r="C158" s="11" t="s">
        <v>14</v>
      </c>
      <c r="D158" s="23">
        <f t="shared" si="7"/>
        <v>6</v>
      </c>
      <c r="E158" s="23">
        <f t="shared" si="8"/>
        <v>5.457363438575555</v>
      </c>
      <c r="F158" s="23">
        <f t="shared" si="9"/>
        <v>5.425975228614424</v>
      </c>
      <c r="G158" s="23">
        <f t="shared" si="10"/>
        <v>5.394431867426443</v>
      </c>
      <c r="H158" s="36">
        <f t="shared" si="11"/>
        <v>94.94872768704899</v>
      </c>
      <c r="I158" s="23">
        <f t="shared" si="6"/>
        <v>117.22649822166541</v>
      </c>
    </row>
    <row r="159" spans="3:9" ht="16.5" customHeight="1" thickBot="1">
      <c r="C159" s="11" t="s">
        <v>15</v>
      </c>
      <c r="D159" s="23">
        <f t="shared" si="7"/>
        <v>6</v>
      </c>
      <c r="E159" s="23">
        <f t="shared" si="8"/>
        <v>5.431742013981305</v>
      </c>
      <c r="F159" s="23">
        <f t="shared" si="9"/>
        <v>5.400501166508253</v>
      </c>
      <c r="G159" s="23">
        <f t="shared" si="10"/>
        <v>5.369105896217868</v>
      </c>
      <c r="H159" s="36">
        <f t="shared" si="11"/>
        <v>94.50295901246193</v>
      </c>
      <c r="I159" s="23">
        <f t="shared" si="6"/>
        <v>116.70430808916936</v>
      </c>
    </row>
    <row r="160" spans="3:9" ht="16.5" customHeight="1" thickBot="1">
      <c r="C160" s="11" t="s">
        <v>16</v>
      </c>
      <c r="D160" s="23">
        <f t="shared" si="7"/>
        <v>6</v>
      </c>
      <c r="E160" s="23">
        <f t="shared" si="8"/>
        <v>5.406360041953354</v>
      </c>
      <c r="F160" s="23">
        <f t="shared" si="9"/>
        <v>5.375265179748868</v>
      </c>
      <c r="G160" s="23">
        <f t="shared" si="10"/>
        <v>5.344016616328998</v>
      </c>
      <c r="H160" s="36">
        <f t="shared" si="11"/>
        <v>94.06135640025414</v>
      </c>
      <c r="I160" s="23">
        <f t="shared" si="6"/>
        <v>116.18699823828536</v>
      </c>
    </row>
    <row r="161" spans="3:9" ht="16.5" customHeight="1" thickBot="1">
      <c r="C161" s="11" t="s">
        <v>17</v>
      </c>
      <c r="D161" s="23">
        <f t="shared" si="7"/>
        <v>6</v>
      </c>
      <c r="E161" s="23">
        <f t="shared" si="8"/>
        <v>5.356301152676008</v>
      </c>
      <c r="F161" s="23">
        <f t="shared" si="9"/>
        <v>5.325494205862305</v>
      </c>
      <c r="G161" s="23">
        <f t="shared" si="10"/>
        <v>5.29453498099262</v>
      </c>
      <c r="H161" s="36">
        <f t="shared" si="11"/>
        <v>93.1904179150666</v>
      </c>
      <c r="I161" s="23">
        <f t="shared" si="6"/>
        <v>115.16674825459754</v>
      </c>
    </row>
    <row r="162" spans="3:9" ht="16.5" customHeight="1" thickBot="1">
      <c r="C162" s="11" t="s">
        <v>18</v>
      </c>
      <c r="D162" s="23">
        <f t="shared" si="7"/>
        <v>6</v>
      </c>
      <c r="E162" s="23">
        <f t="shared" si="8"/>
        <v>5.282927164283187</v>
      </c>
      <c r="F162" s="23">
        <f t="shared" si="9"/>
        <v>5.252542230439534</v>
      </c>
      <c r="G162" s="23">
        <f t="shared" si="10"/>
        <v>5.222007104540666</v>
      </c>
      <c r="H162" s="36">
        <f t="shared" si="11"/>
        <v>91.91383684773695</v>
      </c>
      <c r="I162" s="23">
        <f t="shared" si="6"/>
        <v>113.67131334700034</v>
      </c>
    </row>
    <row r="163" spans="3:5" ht="16.5" customHeight="1">
      <c r="C163" s="7" t="s">
        <v>128</v>
      </c>
      <c r="D163" s="37"/>
      <c r="E163" s="38"/>
    </row>
    <row r="164" spans="3:5" ht="16.5" customHeight="1">
      <c r="C164" s="7" t="s">
        <v>129</v>
      </c>
      <c r="D164" s="37"/>
      <c r="E164" s="38"/>
    </row>
    <row r="165" spans="3:5" ht="16.5" customHeight="1">
      <c r="C165" s="7"/>
      <c r="D165" s="37"/>
      <c r="E165" s="38"/>
    </row>
    <row r="166" spans="3:25" ht="16.5" customHeight="1">
      <c r="C166" s="2" t="s">
        <v>130</v>
      </c>
      <c r="P166"/>
      <c r="Q166"/>
      <c r="R166"/>
      <c r="S166"/>
      <c r="T166"/>
      <c r="U166"/>
      <c r="V166"/>
      <c r="W166"/>
      <c r="X166"/>
      <c r="Y166"/>
    </row>
    <row r="167" spans="3:25" ht="16.5" customHeight="1">
      <c r="C167" s="2" t="s">
        <v>131</v>
      </c>
      <c r="P167"/>
      <c r="Q167"/>
      <c r="R167"/>
      <c r="S167"/>
      <c r="T167"/>
      <c r="U167"/>
      <c r="V167"/>
      <c r="W167"/>
      <c r="X167"/>
      <c r="Y167"/>
    </row>
    <row r="168" spans="3:25" ht="16.5" customHeight="1">
      <c r="C168" s="7" t="s">
        <v>132</v>
      </c>
      <c r="P168"/>
      <c r="Q168"/>
      <c r="R168"/>
      <c r="S168"/>
      <c r="T168"/>
      <c r="U168"/>
      <c r="V168"/>
      <c r="W168"/>
      <c r="X168"/>
      <c r="Y168"/>
    </row>
    <row r="169" spans="6:25" ht="16.5" customHeight="1" thickBot="1">
      <c r="F169" s="31" t="s">
        <v>133</v>
      </c>
      <c r="P169"/>
      <c r="Q169"/>
      <c r="R169"/>
      <c r="S169"/>
      <c r="T169"/>
      <c r="U169"/>
      <c r="V169"/>
      <c r="W169"/>
      <c r="X169"/>
      <c r="Y169"/>
    </row>
    <row r="170" spans="5:25" ht="16.5" customHeight="1" thickBot="1">
      <c r="E170" s="47"/>
      <c r="F170" s="49" t="s">
        <v>134</v>
      </c>
      <c r="G170" s="65"/>
      <c r="H170" s="39"/>
      <c r="P170"/>
      <c r="Q170"/>
      <c r="R170"/>
      <c r="S170"/>
      <c r="T170"/>
      <c r="U170"/>
      <c r="V170"/>
      <c r="W170"/>
      <c r="X170"/>
      <c r="Y170"/>
    </row>
    <row r="171" spans="4:25" ht="16.5" customHeight="1" thickBot="1">
      <c r="D171" s="55" t="s">
        <v>13</v>
      </c>
      <c r="E171" s="67" t="s">
        <v>16</v>
      </c>
      <c r="F171" s="67" t="s">
        <v>137</v>
      </c>
      <c r="G171" s="67" t="s">
        <v>138</v>
      </c>
      <c r="H171" s="55" t="s">
        <v>139</v>
      </c>
      <c r="I171"/>
      <c r="P171"/>
      <c r="Q171"/>
      <c r="R171"/>
      <c r="S171"/>
      <c r="T171"/>
      <c r="U171"/>
      <c r="V171"/>
      <c r="W171"/>
      <c r="X171"/>
      <c r="Y171"/>
    </row>
    <row r="172" spans="4:25" ht="16.5" customHeight="1" thickBot="1">
      <c r="D172" s="66"/>
      <c r="E172" s="66"/>
      <c r="F172" s="67" t="s">
        <v>140</v>
      </c>
      <c r="G172" s="67" t="s">
        <v>145</v>
      </c>
      <c r="H172" s="67" t="s">
        <v>146</v>
      </c>
      <c r="I172"/>
      <c r="P172"/>
      <c r="Q172"/>
      <c r="R172"/>
      <c r="S172"/>
      <c r="T172"/>
      <c r="U172"/>
      <c r="V172"/>
      <c r="W172"/>
      <c r="X172"/>
      <c r="Y172"/>
    </row>
    <row r="173" spans="3:16" ht="16.5" customHeight="1" thickBot="1">
      <c r="C173" s="55" t="s">
        <v>25</v>
      </c>
      <c r="D173" s="55" t="s">
        <v>67</v>
      </c>
      <c r="E173" s="55" t="s">
        <v>135</v>
      </c>
      <c r="F173" s="55" t="s">
        <v>136</v>
      </c>
      <c r="G173" s="55" t="s">
        <v>142</v>
      </c>
      <c r="H173" s="55" t="s">
        <v>143</v>
      </c>
      <c r="I173"/>
      <c r="J173"/>
      <c r="K173"/>
      <c r="L173"/>
      <c r="M173"/>
      <c r="N173"/>
      <c r="P173"/>
    </row>
    <row r="174" spans="3:16" ht="16.5" customHeight="1" thickBot="1">
      <c r="C174" s="11" t="s">
        <v>11</v>
      </c>
      <c r="D174" s="22">
        <v>0.002</v>
      </c>
      <c r="E174" s="23">
        <f>I155</f>
        <v>118.28579820472888</v>
      </c>
      <c r="F174" s="10">
        <f>D174*E174</f>
        <v>0.23657159640945777</v>
      </c>
      <c r="G174" s="23">
        <f>E174-$F$182</f>
        <v>1.12418124293211</v>
      </c>
      <c r="H174" s="10">
        <f>G174^2</f>
        <v>1.2637834669603838</v>
      </c>
      <c r="I174"/>
      <c r="P174"/>
    </row>
    <row r="175" spans="3:16" ht="16.5" customHeight="1" thickBot="1">
      <c r="C175" s="11" t="s">
        <v>12</v>
      </c>
      <c r="D175" s="22">
        <v>0.004</v>
      </c>
      <c r="E175" s="23">
        <f aca="true" t="shared" si="12" ref="E175:E181">I156</f>
        <v>118.01908609497895</v>
      </c>
      <c r="F175" s="10">
        <f aca="true" t="shared" si="13" ref="F175:F181">D175*E175</f>
        <v>0.4720763443799158</v>
      </c>
      <c r="G175" s="23">
        <f aca="true" t="shared" si="14" ref="G175:G181">E175-$F$182</f>
        <v>0.8574691331821782</v>
      </c>
      <c r="H175" s="10">
        <f aca="true" t="shared" si="15" ref="H175:H181">G175^2</f>
        <v>0.735253314360196</v>
      </c>
      <c r="I175"/>
      <c r="P175"/>
    </row>
    <row r="176" spans="3:16" ht="16.5" customHeight="1" thickBot="1">
      <c r="C176" s="11" t="s">
        <v>13</v>
      </c>
      <c r="D176" s="22">
        <v>0.05</v>
      </c>
      <c r="E176" s="23">
        <f t="shared" si="12"/>
        <v>117.75363802366385</v>
      </c>
      <c r="F176" s="10">
        <f t="shared" si="13"/>
        <v>5.887681901183193</v>
      </c>
      <c r="G176" s="23">
        <f t="shared" si="14"/>
        <v>0.5920210618670865</v>
      </c>
      <c r="H176" s="10">
        <f t="shared" si="15"/>
        <v>0.3504889376942326</v>
      </c>
      <c r="I176"/>
      <c r="P176"/>
    </row>
    <row r="177" spans="3:16" ht="16.5" customHeight="1" thickBot="1">
      <c r="C177" s="11" t="s">
        <v>14</v>
      </c>
      <c r="D177" s="22">
        <v>0.85</v>
      </c>
      <c r="E177" s="23">
        <f t="shared" si="12"/>
        <v>117.22649822166541</v>
      </c>
      <c r="F177" s="10">
        <f t="shared" si="13"/>
        <v>99.64252348841559</v>
      </c>
      <c r="G177" s="23">
        <f t="shared" si="14"/>
        <v>0.0648812598686419</v>
      </c>
      <c r="H177" s="10">
        <f t="shared" si="15"/>
        <v>0.004209577882142243</v>
      </c>
      <c r="I177"/>
      <c r="P177"/>
    </row>
    <row r="178" spans="3:16" ht="16.5" customHeight="1" thickBot="1">
      <c r="C178" s="11" t="s">
        <v>15</v>
      </c>
      <c r="D178" s="22">
        <v>0.06</v>
      </c>
      <c r="E178" s="23">
        <f t="shared" si="12"/>
        <v>116.70430808916936</v>
      </c>
      <c r="F178" s="10">
        <f t="shared" si="13"/>
        <v>7.002258485350161</v>
      </c>
      <c r="G178" s="23">
        <f t="shared" si="14"/>
        <v>-0.45730887262740794</v>
      </c>
      <c r="H178" s="10">
        <f t="shared" si="15"/>
        <v>0.20913140498375082</v>
      </c>
      <c r="I178"/>
      <c r="P178"/>
    </row>
    <row r="179" spans="3:16" ht="16.5" customHeight="1" thickBot="1">
      <c r="C179" s="11" t="s">
        <v>16</v>
      </c>
      <c r="D179" s="22">
        <v>0.015</v>
      </c>
      <c r="E179" s="23">
        <f t="shared" si="12"/>
        <v>116.18699823828536</v>
      </c>
      <c r="F179" s="10">
        <f t="shared" si="13"/>
        <v>1.7428049735742803</v>
      </c>
      <c r="G179" s="23">
        <f t="shared" si="14"/>
        <v>-0.9746187235114121</v>
      </c>
      <c r="H179" s="10">
        <f t="shared" si="15"/>
        <v>0.9498816562190143</v>
      </c>
      <c r="I179"/>
      <c r="P179"/>
    </row>
    <row r="180" spans="3:16" ht="16.5" customHeight="1" thickBot="1">
      <c r="C180" s="11" t="s">
        <v>17</v>
      </c>
      <c r="D180" s="22">
        <v>0.012</v>
      </c>
      <c r="E180" s="23">
        <f t="shared" si="12"/>
        <v>115.16674825459754</v>
      </c>
      <c r="F180" s="10">
        <f t="shared" si="13"/>
        <v>1.3820009790551704</v>
      </c>
      <c r="G180" s="23">
        <f t="shared" si="14"/>
        <v>-1.994868707199231</v>
      </c>
      <c r="H180" s="10">
        <f t="shared" si="15"/>
        <v>3.9795011589627314</v>
      </c>
      <c r="I180"/>
      <c r="P180"/>
    </row>
    <row r="181" spans="3:16" ht="16.5" customHeight="1" thickBot="1">
      <c r="C181" s="11" t="s">
        <v>18</v>
      </c>
      <c r="D181" s="22">
        <v>0.007</v>
      </c>
      <c r="E181" s="23">
        <f t="shared" si="12"/>
        <v>113.67131334700034</v>
      </c>
      <c r="F181" s="10">
        <f t="shared" si="13"/>
        <v>0.7956991934290024</v>
      </c>
      <c r="G181" s="73">
        <f t="shared" si="14"/>
        <v>-3.4903036147964315</v>
      </c>
      <c r="H181" s="69">
        <f t="shared" si="15"/>
        <v>12.182219323461036</v>
      </c>
      <c r="I181"/>
      <c r="P181"/>
    </row>
    <row r="182" spans="4:16" ht="16.5" customHeight="1" thickBot="1">
      <c r="D182" s="68"/>
      <c r="E182" s="41" t="s">
        <v>141</v>
      </c>
      <c r="F182" s="71">
        <f>SUM(F174:F181)</f>
        <v>117.16161696179677</v>
      </c>
      <c r="G182" s="70" t="s">
        <v>104</v>
      </c>
      <c r="H182" s="71">
        <f>SUM(H174:H181)</f>
        <v>19.674468840523488</v>
      </c>
      <c r="I182" s="40"/>
      <c r="J182" s="40"/>
      <c r="K182" s="40"/>
      <c r="L182" s="40"/>
      <c r="M182" s="40"/>
      <c r="N182" s="40"/>
      <c r="P182"/>
    </row>
    <row r="183" spans="7:16" ht="16.5" customHeight="1" thickBot="1">
      <c r="G183" s="13" t="s">
        <v>144</v>
      </c>
      <c r="H183" s="71">
        <f>SQRT(H182)</f>
        <v>4.435591148936463</v>
      </c>
      <c r="P183"/>
    </row>
    <row r="184" spans="4:6" ht="16.5" customHeight="1" thickBot="1">
      <c r="D184" s="31" t="s">
        <v>111</v>
      </c>
      <c r="E184" s="81">
        <v>0.05</v>
      </c>
      <c r="F184" s="81">
        <v>0.01</v>
      </c>
    </row>
    <row r="185" spans="4:7" ht="16.5" customHeight="1" thickBot="1">
      <c r="D185" s="1" t="s">
        <v>112</v>
      </c>
      <c r="E185" s="23">
        <f>-NORMSINV(0.05)*$H$183</f>
        <v>7.29589541019032</v>
      </c>
      <c r="F185" s="23">
        <f>-NORMSINV(0.01)*$H$183</f>
        <v>10.31870166516059</v>
      </c>
      <c r="G185" s="78"/>
    </row>
    <row r="186" spans="4:8" ht="16.5" customHeight="1" thickBot="1">
      <c r="D186" s="1" t="s">
        <v>113</v>
      </c>
      <c r="E186" s="79">
        <f>-NORMSINV(SUM($D$178:$D$181))*$H$183</f>
        <v>5.839548299099986</v>
      </c>
      <c r="F186" s="80">
        <f>-NORMSINV(SUM($D$179:$D$181))*$H$183</f>
        <v>8.0949791784616</v>
      </c>
      <c r="H186" s="77"/>
    </row>
    <row r="187" spans="4:6" ht="16.5" customHeight="1">
      <c r="D187" s="2" t="s">
        <v>28</v>
      </c>
      <c r="F187" s="76"/>
    </row>
    <row r="188" spans="4:5" ht="16.5" customHeight="1">
      <c r="D188" s="2" t="s">
        <v>29</v>
      </c>
      <c r="E188" s="40"/>
    </row>
    <row r="191" spans="4:5" ht="16.5" customHeight="1">
      <c r="D191" s="40">
        <f>E181</f>
        <v>113.67131334700034</v>
      </c>
      <c r="E191" s="72">
        <f>D181</f>
        <v>0.007</v>
      </c>
    </row>
    <row r="192" spans="4:5" ht="16.5" customHeight="1">
      <c r="D192" s="40">
        <f>E180</f>
        <v>115.16674825459754</v>
      </c>
      <c r="E192" s="72">
        <f>D180</f>
        <v>0.012</v>
      </c>
    </row>
    <row r="193" spans="4:5" ht="16.5" customHeight="1">
      <c r="D193" s="40">
        <f>E179</f>
        <v>116.18699823828536</v>
      </c>
      <c r="E193" s="72">
        <f>D179</f>
        <v>0.015</v>
      </c>
    </row>
    <row r="194" spans="4:5" ht="16.5" customHeight="1">
      <c r="D194" s="40">
        <f>E178</f>
        <v>116.70430808916936</v>
      </c>
      <c r="E194" s="72">
        <f>D178</f>
        <v>0.06</v>
      </c>
    </row>
    <row r="195" spans="4:5" ht="16.5" customHeight="1">
      <c r="D195" s="40">
        <f>E177</f>
        <v>117.22649822166541</v>
      </c>
      <c r="E195" s="72">
        <f>D177</f>
        <v>0.85</v>
      </c>
    </row>
    <row r="196" spans="4:5" ht="16.5" customHeight="1">
      <c r="D196" s="40">
        <f>E176</f>
        <v>117.75363802366385</v>
      </c>
      <c r="E196" s="72">
        <f>D176</f>
        <v>0.05</v>
      </c>
    </row>
    <row r="197" spans="4:5" ht="16.5" customHeight="1">
      <c r="D197" s="40">
        <f>E175</f>
        <v>118.01908609497895</v>
      </c>
      <c r="E197" s="72">
        <f>D175</f>
        <v>0.004</v>
      </c>
    </row>
    <row r="198" spans="4:5" ht="16.5" customHeight="1">
      <c r="D198" s="40">
        <f>E174</f>
        <v>118.28579820472888</v>
      </c>
      <c r="E198" s="72">
        <f>D174</f>
        <v>0.002</v>
      </c>
    </row>
    <row r="199" spans="4:5" ht="16.5" customHeight="1">
      <c r="D199" s="40"/>
      <c r="E199" s="72"/>
    </row>
    <row r="205" ht="16.5" customHeight="1">
      <c r="C205" s="7" t="s">
        <v>30</v>
      </c>
    </row>
    <row r="206" ht="16.5" customHeight="1">
      <c r="C206" s="7" t="s">
        <v>31</v>
      </c>
    </row>
    <row r="207" ht="16.5" customHeight="1">
      <c r="C207" s="7" t="s">
        <v>32</v>
      </c>
    </row>
    <row r="208" spans="3:6" ht="16.5" customHeight="1">
      <c r="C208" s="7" t="s">
        <v>33</v>
      </c>
      <c r="D208"/>
      <c r="E208"/>
      <c r="F208"/>
    </row>
    <row r="209" ht="16.5" customHeight="1">
      <c r="C209" s="7" t="s">
        <v>0</v>
      </c>
    </row>
    <row r="210" ht="16.5" customHeight="1">
      <c r="C210" s="7" t="s">
        <v>1</v>
      </c>
    </row>
    <row r="211" ht="16.5" customHeight="1">
      <c r="C211" s="7" t="s">
        <v>2</v>
      </c>
    </row>
    <row r="212" ht="16.5" customHeight="1">
      <c r="C212" s="7" t="s">
        <v>3</v>
      </c>
    </row>
    <row r="213" ht="16.5" customHeight="1">
      <c r="C213" s="7" t="s">
        <v>4</v>
      </c>
    </row>
    <row r="214" ht="16.5" customHeight="1">
      <c r="C214" s="7" t="s">
        <v>5</v>
      </c>
    </row>
    <row r="215" ht="16.5" customHeight="1">
      <c r="C215" s="7" t="s">
        <v>6</v>
      </c>
    </row>
    <row r="216" ht="16.5" customHeight="1">
      <c r="C216" s="7"/>
    </row>
    <row r="217" ht="16.5" customHeight="1">
      <c r="C217" s="7"/>
    </row>
    <row r="218" ht="16.5" customHeight="1">
      <c r="C218" s="7"/>
    </row>
  </sheetData>
  <printOptions/>
  <pageMargins left="0.3" right="0.3" top="0.7" bottom="0.7" header="0.5" footer="0.5"/>
  <pageSetup orientation="portrait" paperSize="9" scale="80"/>
  <headerFooter alignWithMargins="0">
    <oddHeader>&amp;L&amp;C&amp;R</oddHeader>
    <oddFooter>&amp;L&amp;C&amp;"Geneva,Regular"&amp;10-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11.421875" defaultRowHeight="12"/>
  <cols>
    <col min="9" max="11" width="11.8515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 Lebel</cp:lastModifiedBy>
  <cp:lastPrinted>2002-05-09T03:40:11Z</cp:lastPrinted>
  <dcterms:created xsi:type="dcterms:W3CDTF">2001-04-27T19:40:05Z</dcterms:created>
  <cp:category/>
  <cp:version/>
  <cp:contentType/>
  <cp:contentStatus/>
</cp:coreProperties>
</file>